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c8399c8c72f7c3/Vägföreningen/"/>
    </mc:Choice>
  </mc:AlternateContent>
  <xr:revisionPtr revIDLastSave="107" documentId="8_{EFE97CC5-D238-4247-9C58-34C8779DCEE5}" xr6:coauthVersionLast="47" xr6:coauthVersionMax="47" xr10:uidLastSave="{D979A6E4-5AF9-4986-A7A6-D5ADCF91A877}"/>
  <bookViews>
    <workbookView xWindow="-135" yWindow="-135" windowWidth="29070" windowHeight="15750" xr2:uid="{00000000-000D-0000-FFFF-FFFF00000000}"/>
  </bookViews>
  <sheets>
    <sheet name="Vägunderhåll" sheetId="1" r:id="rId1"/>
    <sheet name="Plan kostnad per år" sheetId="5" r:id="rId2"/>
    <sheet name="Historik underhållskostnad" sheetId="3" r:id="rId3"/>
    <sheet name="Karta" sheetId="2" r:id="rId4"/>
  </sheets>
  <definedNames>
    <definedName name="_xlnm._FilterDatabase" localSheetId="0" hidden="1">Vägunderhåll!$A$9:$N$87</definedName>
  </definedNames>
  <calcPr calcId="191029"/>
  <pivotCaches>
    <pivotCache cacheId="1" r:id="rId5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B86" i="1"/>
  <c r="K16" i="1"/>
  <c r="L16" i="1" s="1"/>
  <c r="K11" i="1"/>
  <c r="L11" i="1" s="1"/>
  <c r="K12" i="1"/>
  <c r="L12" i="1" s="1"/>
  <c r="K13" i="1"/>
  <c r="L13" i="1" s="1"/>
  <c r="K14" i="1"/>
  <c r="L14" i="1" s="1"/>
  <c r="K15" i="1"/>
  <c r="L15" i="1" s="1"/>
  <c r="K17" i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K66" i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K77" i="1"/>
  <c r="L77" i="1" s="1"/>
  <c r="K78" i="1"/>
  <c r="L78" i="1" s="1"/>
  <c r="K79" i="1"/>
  <c r="L79" i="1" s="1"/>
  <c r="K80" i="1"/>
  <c r="L80" i="1" s="1"/>
  <c r="K81" i="1"/>
  <c r="L81" i="1" s="1"/>
  <c r="K82" i="1"/>
  <c r="K83" i="1"/>
  <c r="L83" i="1" s="1"/>
  <c r="K84" i="1"/>
  <c r="L84" i="1" s="1"/>
  <c r="K85" i="1"/>
  <c r="C16" i="1"/>
  <c r="C11" i="1"/>
  <c r="C12" i="1"/>
  <c r="C13" i="1"/>
  <c r="C10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J12" i="1"/>
  <c r="J31" i="1"/>
  <c r="J49" i="1"/>
  <c r="L85" i="1"/>
  <c r="J53" i="1"/>
  <c r="J85" i="1"/>
  <c r="J11" i="1"/>
  <c r="J14" i="1"/>
  <c r="J15" i="1"/>
  <c r="J16" i="1"/>
  <c r="J19" i="1"/>
  <c r="J20" i="1"/>
  <c r="J21" i="1"/>
  <c r="J22" i="1"/>
  <c r="J30" i="1"/>
  <c r="J32" i="1"/>
  <c r="J35" i="1"/>
  <c r="J37" i="1"/>
  <c r="J39" i="1"/>
  <c r="J40" i="1"/>
  <c r="J43" i="1"/>
  <c r="J56" i="1"/>
  <c r="J81" i="1"/>
  <c r="J27" i="1"/>
  <c r="J34" i="1"/>
  <c r="J24" i="1"/>
  <c r="J25" i="1"/>
  <c r="J57" i="1"/>
  <c r="J13" i="1"/>
  <c r="J17" i="1"/>
  <c r="J18" i="1"/>
  <c r="J23" i="1"/>
  <c r="J29" i="1"/>
  <c r="J33" i="1"/>
  <c r="J36" i="1"/>
  <c r="J46" i="1"/>
  <c r="J47" i="1"/>
  <c r="J48" i="1"/>
  <c r="J50" i="1"/>
  <c r="J51" i="1"/>
  <c r="J58" i="1"/>
  <c r="J59" i="1"/>
  <c r="J66" i="1"/>
  <c r="J61" i="1"/>
  <c r="J63" i="1"/>
  <c r="J65" i="1"/>
  <c r="J67" i="1"/>
  <c r="J68" i="1"/>
  <c r="J71" i="1"/>
  <c r="J72" i="1"/>
  <c r="J74" i="1"/>
  <c r="J75" i="1"/>
  <c r="J80" i="1"/>
  <c r="J82" i="1"/>
  <c r="J84" i="1"/>
  <c r="J62" i="1"/>
  <c r="J78" i="1"/>
  <c r="J26" i="1"/>
  <c r="J28" i="1"/>
  <c r="J38" i="1"/>
  <c r="J41" i="1"/>
  <c r="J42" i="1"/>
  <c r="J44" i="1"/>
  <c r="J45" i="1"/>
  <c r="J52" i="1"/>
  <c r="J54" i="1"/>
  <c r="J55" i="1"/>
  <c r="J60" i="1"/>
  <c r="J64" i="1"/>
  <c r="J69" i="1"/>
  <c r="J70" i="1"/>
  <c r="J73" i="1"/>
  <c r="J76" i="1"/>
  <c r="J77" i="1"/>
  <c r="J79" i="1"/>
  <c r="J83" i="1"/>
  <c r="J10" i="1"/>
  <c r="C24" i="3"/>
  <c r="C22" i="3"/>
  <c r="L28" i="1"/>
  <c r="L65" i="1"/>
  <c r="L57" i="1"/>
  <c r="L17" i="1"/>
  <c r="L66" i="1"/>
  <c r="L76" i="1"/>
  <c r="L82" i="1"/>
  <c r="K10" i="1"/>
  <c r="L10" i="1" s="1"/>
  <c r="K86" i="1" l="1"/>
  <c r="C87" i="1"/>
  <c r="L86" i="1"/>
</calcChain>
</file>

<file path=xl/sharedStrings.xml><?xml version="1.0" encoding="utf-8"?>
<sst xmlns="http://schemas.openxmlformats.org/spreadsheetml/2006/main" count="461" uniqueCount="159">
  <si>
    <t>Område</t>
  </si>
  <si>
    <t>Vägens namn</t>
  </si>
  <si>
    <t>Väglängd</t>
  </si>
  <si>
    <t>Ansluter till allm väg</t>
  </si>
  <si>
    <t>Astrid Anderssons Väg 50 m</t>
  </si>
  <si>
    <t>x</t>
  </si>
  <si>
    <t>August Kullgrens väg 100 m</t>
  </si>
  <si>
    <t>Beckasinvägen 40 m bredd 5 m</t>
  </si>
  <si>
    <t>Bergsstigen, grusväg</t>
  </si>
  <si>
    <t>Birkavägen 180 m</t>
  </si>
  <si>
    <t>Birkavägen, Lilla, stickväg 90 m</t>
  </si>
  <si>
    <t>Blåmesvägen 110 m</t>
  </si>
  <si>
    <t>Bofinksvägen 120 m</t>
  </si>
  <si>
    <t>Domherrevägen väster 40 m</t>
  </si>
  <si>
    <t>Domherrevägen öster 50 m</t>
  </si>
  <si>
    <t>Ekorrvägen 170 m</t>
  </si>
  <si>
    <t>Emil Strandbergsväg väster 310 m</t>
  </si>
  <si>
    <t>Emils Strandbergsväg söder 150 m (från korset väster)</t>
  </si>
  <si>
    <t>2 x</t>
  </si>
  <si>
    <t>Gillviks Gränd 75 m</t>
  </si>
  <si>
    <t>Gillviksvägen etapp 1, 680 m (fram till vägstumpen som inte är med)</t>
  </si>
  <si>
    <t>Gillviksvägen etapp 2, 230 m (från ovan nämnda vägstump och till vägens slut)</t>
  </si>
  <si>
    <t>Granstigen 60 m</t>
  </si>
  <si>
    <t>Granåsvägen 720 m</t>
  </si>
  <si>
    <t>Grindvägen 360 m</t>
  </si>
  <si>
    <t>Gråsparvvägen 50 m bredd 5 m</t>
  </si>
  <si>
    <t>Grönfinksvägen 40 m</t>
  </si>
  <si>
    <t>Gökvägen 110 m</t>
  </si>
  <si>
    <t>Hackspettsvägen 50 m bredd 5 m</t>
  </si>
  <si>
    <t>Hagenvägen 990 m</t>
  </si>
  <si>
    <t>Hagenvägen, stickväg 80m</t>
  </si>
  <si>
    <t>Häckvägen 80 m</t>
  </si>
  <si>
    <t>Josef Börjessons väg 180 m</t>
  </si>
  <si>
    <t>Klintensväg, grusväg 60 m</t>
  </si>
  <si>
    <t>Kullaviks Höjdväg 120 m</t>
  </si>
  <si>
    <t>Kullaviks Kvarnfallsväg  200 m</t>
  </si>
  <si>
    <t>Kullaviks Lärkväg 170 m</t>
  </si>
  <si>
    <t>Kullaviks Måsväg 230 m</t>
  </si>
  <si>
    <t>Kullaviks Park</t>
  </si>
  <si>
    <t>Kullaviks Skogsväg 340 m</t>
  </si>
  <si>
    <t>Kullaviks Strandväg 70 m</t>
  </si>
  <si>
    <t>Kullaviks Tennisväg 210 m</t>
  </si>
  <si>
    <t>Kullaviks Tennisväg Reningsverket 200 m</t>
  </si>
  <si>
    <t>Kullaviks Trädgårdsväg 300 m</t>
  </si>
  <si>
    <t>Kullaviks Tullväg 210 m</t>
  </si>
  <si>
    <t>Kullaviks Utsiktsväg 100 m</t>
  </si>
  <si>
    <t>Kullsviksvägen 1130 m</t>
  </si>
  <si>
    <t>Källevägen 330 m</t>
  </si>
  <si>
    <t>Kärrvägen 50 m</t>
  </si>
  <si>
    <t>Lilla Kvarnfallsvägen</t>
  </si>
  <si>
    <t>Ljungstigen 50 m</t>
  </si>
  <si>
    <t>Nedre Gillviksvägen 80 m</t>
  </si>
  <si>
    <t>Norra Skogsvägen 160 m</t>
  </si>
  <si>
    <t>Näktergalsvägen 60 m</t>
  </si>
  <si>
    <t>Pilfinksväg 180 m</t>
  </si>
  <si>
    <t>Platåvägen 260 m</t>
  </si>
  <si>
    <t>Rödhakevägen 40 m, 6 m bredd</t>
  </si>
  <si>
    <t>Rösakullevägen, grusväg 300 m</t>
  </si>
  <si>
    <t>Sjöstigen 240 m</t>
  </si>
  <si>
    <t>Sjöstigen, stickväg 50 m</t>
  </si>
  <si>
    <t>Skalviksvägen 390 m</t>
  </si>
  <si>
    <t>Sältetångsvägen  420 m</t>
  </si>
  <si>
    <t>Södra Gillsviksvägen etapp 1, 60 m</t>
  </si>
  <si>
    <t>Södra Gillsviksvägen etapp 2, 100 m</t>
  </si>
  <si>
    <t>Södra Skogsvägen 150 m</t>
  </si>
  <si>
    <t>Talgoxevägen 40 m bredd 5 m</t>
  </si>
  <si>
    <t>Taltrastvägen 500 m</t>
  </si>
  <si>
    <t>Treviksvägen 280 m</t>
  </si>
  <si>
    <t>Treviksvägen, stickväg 20m</t>
  </si>
  <si>
    <t>Trutvägen 30 m</t>
  </si>
  <si>
    <t>Vindarnas väg 160 m</t>
  </si>
  <si>
    <t>Västra Gillviksvägen 80 m</t>
  </si>
  <si>
    <t>Vättnevägen 280 m</t>
  </si>
  <si>
    <t>Övre Gillviksvägen 70 m</t>
  </si>
  <si>
    <t>Övre Kullsviksvägen 360 m</t>
  </si>
  <si>
    <t>Övre Tennisvägen  160 m</t>
  </si>
  <si>
    <t>Summa väglängd i meter</t>
  </si>
  <si>
    <t>Senaste underhåll (vad)</t>
  </si>
  <si>
    <t>Behov underhåll / Frekvens (år)</t>
  </si>
  <si>
    <t>Kommentar</t>
  </si>
  <si>
    <t>Medel</t>
  </si>
  <si>
    <t>Låg</t>
  </si>
  <si>
    <t>Nordväst</t>
  </si>
  <si>
    <t>Belastning (låg/medel/hög*)</t>
  </si>
  <si>
    <t>Definition Låg/Medel/Hög bealstning: Låg = ingen genomfart, Hög = Genomartsled, Mellan = allt övrigt</t>
  </si>
  <si>
    <t>Nordost</t>
  </si>
  <si>
    <t>Nordost/Nordväst</t>
  </si>
  <si>
    <t>Sydväst</t>
  </si>
  <si>
    <t>Nordost, Sydost</t>
  </si>
  <si>
    <t>Hög</t>
  </si>
  <si>
    <t>Grusväg</t>
  </si>
  <si>
    <t>Ny asfalt 100%</t>
  </si>
  <si>
    <t>Morkullavägen 60 m bredd 5 m</t>
  </si>
  <si>
    <t>Orrevägen 180 m</t>
  </si>
  <si>
    <t>Sydost</t>
  </si>
  <si>
    <t>Kostnad / år</t>
  </si>
  <si>
    <t>Kostnad / underhåll</t>
  </si>
  <si>
    <t>Riktvärde kostnad baserat på underhåll av Grindvägen 2024 (netto)</t>
  </si>
  <si>
    <t>Pris / m netto</t>
  </si>
  <si>
    <t xml:space="preserve">Summa väglängd i kvm </t>
  </si>
  <si>
    <t>År</t>
  </si>
  <si>
    <t>Kostnad</t>
  </si>
  <si>
    <t>Genomsnitt</t>
  </si>
  <si>
    <t>Summa:</t>
  </si>
  <si>
    <t>Meter underhåll</t>
  </si>
  <si>
    <t>Kostnad/m</t>
  </si>
  <si>
    <t>Pris / kvm netto (3,5kvm/m)</t>
  </si>
  <si>
    <t>221000kr/360m</t>
  </si>
  <si>
    <t>Pris/m x 3,5</t>
  </si>
  <si>
    <t>Nästa (plan) underhåll</t>
  </si>
  <si>
    <t>Definition underhåll</t>
  </si>
  <si>
    <t xml:space="preserve">Definition underhåll: Komplett ny asfaltering av hela vägens längd. </t>
  </si>
  <si>
    <t>Väg kvm (väg längd x 3,5)</t>
  </si>
  <si>
    <t>Gångväg mellan Granås- och Blåmesvägen med belysning, ca 200m</t>
  </si>
  <si>
    <t xml:space="preserve">Medel </t>
  </si>
  <si>
    <t>Bra skick</t>
  </si>
  <si>
    <t>Nyasfalt inom 5 år</t>
  </si>
  <si>
    <t>OK avvakta</t>
  </si>
  <si>
    <t>Nyskick 2025</t>
  </si>
  <si>
    <t>låg</t>
  </si>
  <si>
    <t>Lilla Kullaviks Kvarnfallsväg, sidoväg 70 m</t>
  </si>
  <si>
    <t>Bygge på toppen Avvakta och utvärdera</t>
  </si>
  <si>
    <t xml:space="preserve">Bra skick. Hörnet ner mot hamnen behöver lagas / fyllas. </t>
  </si>
  <si>
    <t>Sprickor längs med ena sidan. Åtgärd vid behov</t>
  </si>
  <si>
    <t>Bra skick, del början halvbra</t>
  </si>
  <si>
    <t>OK skick</t>
  </si>
  <si>
    <t>Dåligt skick</t>
  </si>
  <si>
    <t>Bra sckick</t>
  </si>
  <si>
    <t xml:space="preserve">Gillviks höjd 200m </t>
  </si>
  <si>
    <t>Medel skick</t>
  </si>
  <si>
    <t xml:space="preserve">Norra Gillviksvägen 100m </t>
  </si>
  <si>
    <t xml:space="preserve">Dåligt skick, del av </t>
  </si>
  <si>
    <t>Grand Total</t>
  </si>
  <si>
    <t>Row Labels</t>
  </si>
  <si>
    <t>Sum of Kostnad / underhåll</t>
  </si>
  <si>
    <t>Bas för underhåll (år)*</t>
  </si>
  <si>
    <t>* Bas för underhåll: Anpassat baserat på bedömt skick årligen</t>
  </si>
  <si>
    <t>Riktvärde</t>
  </si>
  <si>
    <t xml:space="preserve"> </t>
  </si>
  <si>
    <t>Dåligt skick. Behöver ny asfalt. Gör om till grus? Magnus kollar med kommunen Maj 2025</t>
  </si>
  <si>
    <t>Definition Låg/Medel/Hög bealstning: Låg = ingen genomfart, Hög = Genomfartsled, Mellan = allt övrigt</t>
  </si>
  <si>
    <t>nedre del asfalterad 2025. Övrigt ok men med bulor</t>
  </si>
  <si>
    <t>Grusväg ok skick 2026</t>
  </si>
  <si>
    <t>Källebergsvägen 70m</t>
  </si>
  <si>
    <t xml:space="preserve">Bra skick. Börjar spricka på med sänkor på vissa ställen. Reparera med tjära. </t>
  </si>
  <si>
    <t xml:space="preserve">Ny asfalt 505 av vägen. Ästerut från Källevägen och Edgren. </t>
  </si>
  <si>
    <t>Ny asfalt start Malevik, ca 200 m norrut. 10km/h del sämre kvalitet men avvakta ny byggen</t>
  </si>
  <si>
    <t xml:space="preserve">OK avvakta. </t>
  </si>
  <si>
    <t>Bra skick 2026</t>
  </si>
  <si>
    <t>Gamla Kullaviksvägen</t>
  </si>
  <si>
    <t xml:space="preserve">Bra skick. </t>
  </si>
  <si>
    <t>Ann-Maires väg, grusväg 50m</t>
  </si>
  <si>
    <t>Bra skick. Slutar med kort bit grus</t>
  </si>
  <si>
    <t xml:space="preserve">Del av vägen avspärrad med gräsmatta. Bra skick
</t>
  </si>
  <si>
    <t>Bra skick. Delvis grusväg skall asfalteras av fastighet som har byggt</t>
  </si>
  <si>
    <t>Tennisvägen ,stickväg mot norr 80 m</t>
  </si>
  <si>
    <t>Bra skick, bevaka sprickor</t>
  </si>
  <si>
    <t xml:space="preserve">Del av sjunker. Bevaka
</t>
  </si>
  <si>
    <t>Kontroll 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</si>
</sst>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right" vertical="top"/>
    </xf>
    <xf numFmtId="0" fontId="0" fillId="0" borderId="0" xfId="0" pivotButton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7" fillId="0" borderId="0" xfId="0" applyFont="1" applyAlignment="1">
      <alignment horizontal="right" vertical="top" wrapText="1"/>
    </xf>
    <xf numFmtId="1" fontId="7" fillId="0" borderId="2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164" fontId="7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1" fontId="7" fillId="0" borderId="1" xfId="0" applyNumberFormat="1" applyFont="1" applyBorder="1" applyAlignment="1">
      <alignment horizontal="right" vertical="top" shrinkToFit="1"/>
    </xf>
    <xf numFmtId="0" fontId="3" fillId="3" borderId="4" xfId="0" applyFont="1" applyFill="1" applyBorder="1" applyAlignment="1">
      <alignment horizontal="left" vertical="top"/>
    </xf>
    <xf numFmtId="1" fontId="3" fillId="2" borderId="2" xfId="0" applyNumberFormat="1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[Vägföreningen 2026_underhållsplan (version 1).xlsx]Plan kostnad per år!PivotTable3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62857127420257E-2"/>
          <c:y val="0.11832410486476108"/>
          <c:w val="0.87038635040099233"/>
          <c:h val="0.79225526209473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kostnad per år'!$C$4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 kostnad per år'!$B$5:$B$20</c:f>
              <c:strCache>
                <c:ptCount val="1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</c:strCache>
            </c:strRef>
          </c:cat>
          <c:val>
            <c:numRef>
              <c:f>'Plan kostnad per år'!$C$5:$C$20</c:f>
              <c:numCache>
                <c:formatCode>_-* #\ ##0_-;\-* #\ ##0_-;_-* "-"??_-;_-@_-</c:formatCode>
                <c:ptCount val="15"/>
                <c:pt idx="0">
                  <c:v>448138.88888888893</c:v>
                </c:pt>
                <c:pt idx="1">
                  <c:v>724388.88888888899</c:v>
                </c:pt>
                <c:pt idx="2">
                  <c:v>601611.11111111112</c:v>
                </c:pt>
                <c:pt idx="3">
                  <c:v>847166.66666666674</c:v>
                </c:pt>
                <c:pt idx="4">
                  <c:v>607750</c:v>
                </c:pt>
                <c:pt idx="5">
                  <c:v>656861.11111111112</c:v>
                </c:pt>
                <c:pt idx="6">
                  <c:v>417444.44444444444</c:v>
                </c:pt>
                <c:pt idx="7">
                  <c:v>693694.4444444445</c:v>
                </c:pt>
                <c:pt idx="8">
                  <c:v>399027.77777777781</c:v>
                </c:pt>
                <c:pt idx="9">
                  <c:v>435861.11111111112</c:v>
                </c:pt>
                <c:pt idx="10">
                  <c:v>1881569.4444444443</c:v>
                </c:pt>
                <c:pt idx="11">
                  <c:v>147333.33333333334</c:v>
                </c:pt>
                <c:pt idx="12">
                  <c:v>736666.66666666663</c:v>
                </c:pt>
                <c:pt idx="13">
                  <c:v>92083.333333333343</c:v>
                </c:pt>
                <c:pt idx="14">
                  <c:v>159611.11111111112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2-4A82-80FC-DE76AA805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6056496"/>
        <c:axId val="1486068496"/>
      </c:barChart>
      <c:catAx>
        <c:axId val="14860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486068496"/>
        <c:crosses val="autoZero"/>
        <c:auto val="1"/>
        <c:lblAlgn val="ctr"/>
        <c:lblOffset val="100"/>
        <c:noMultiLvlLbl val="0"/>
      </c:catAx>
      <c:valAx>
        <c:axId val="148606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4860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188912</xdr:colOff>
      <xdr:row>2</xdr:row>
      <xdr:rowOff>122236</xdr:rowOff>
    </xdr:from>
    <xdr:to>
      <xdr:col>26</xdr:col>
      <xdr:colOff>19050</xdr:colOff>
      <xdr:row>40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DE578C-A966-561C-FFCB-C9BB1E561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288925</xdr:colOff>
      <xdr:row>9</xdr:row>
      <xdr:rowOff>133350</xdr:rowOff>
    </xdr:from>
    <xdr:to>
      <xdr:col>14</xdr:col>
      <xdr:colOff>384175</xdr:colOff>
      <xdr:row>65</xdr:row>
      <xdr:rowOff>20205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E87820A5-9374-ABA3-ED78-F2E8CF269CFA}"/>
            </a:ext>
          </a:extLst>
        </xdr:cNvPr>
        <xdr:cNvGrpSpPr/>
      </xdr:nvGrpSpPr>
      <xdr:grpSpPr>
        <a:xfrm>
          <a:off x="288925" y="1602921"/>
          <a:ext cx="7524750" cy="9030855"/>
          <a:chOff x="1123950" y="485775"/>
          <a:chExt cx="7972425" cy="895465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D1736E6-C2A7-A60E-CE8A-1D303BF218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3950" y="485775"/>
            <a:ext cx="7972425" cy="8954655"/>
          </a:xfrm>
          <a:prstGeom prst="rect">
            <a:avLst/>
          </a:prstGeom>
        </xdr:spPr>
      </xdr:pic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4026572-0424-33F2-29D3-857AB4B0C446}"/>
              </a:ext>
            </a:extLst>
          </xdr:cNvPr>
          <xdr:cNvCxnSpPr/>
        </xdr:nvCxnSpPr>
        <xdr:spPr>
          <a:xfrm>
            <a:off x="5502275" y="504825"/>
            <a:ext cx="12700" cy="8912225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ADCE28F-49E6-D178-39ED-9F86BA6C61A9}"/>
              </a:ext>
            </a:extLst>
          </xdr:cNvPr>
          <xdr:cNvCxnSpPr/>
        </xdr:nvCxnSpPr>
        <xdr:spPr>
          <a:xfrm flipV="1">
            <a:off x="1409700" y="4848225"/>
            <a:ext cx="7683500" cy="92075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.skyman@basf.com" refreshedDate="45725.838470023147" createdVersion="8" refreshedVersion="8" minRefreshableVersion="3" recordCount="76" xr:uid="{AACFE234-D665-4DE6-A892-5F5E96A95DC0}">
  <cacheSource type="worksheet">
    <worksheetSource ref="A9:M85" sheet="Vägunderhåll"/>
  </cacheSource>
  <cacheFields count="13">
    <cacheField name="Vägens namn" numFmtId="0">
      <sharedItems/>
    </cacheField>
    <cacheField name="Väglängd" numFmtId="0">
      <sharedItems containsSemiMixedTypes="0" containsString="0" containsNumber="1" containsInteger="1" minValue="20" maxValue="1130"/>
    </cacheField>
    <cacheField name="Väg kvm (väg längd x 3,5)" numFmtId="1">
      <sharedItems containsSemiMixedTypes="0" containsString="0" containsNumber="1" minValue="70" maxValue="3955"/>
    </cacheField>
    <cacheField name="Ansluter till allm väg" numFmtId="0">
      <sharedItems containsBlank="1"/>
    </cacheField>
    <cacheField name="Område" numFmtId="0">
      <sharedItems/>
    </cacheField>
    <cacheField name="Belastning (låg/medel/hög*)" numFmtId="0">
      <sharedItems/>
    </cacheField>
    <cacheField name="Behov underhåll / Frekvens (år)" numFmtId="0">
      <sharedItems containsSemiMixedTypes="0" containsString="0" containsNumber="1" containsInteger="1" minValue="7" maxValue="15"/>
    </cacheField>
    <cacheField name="Bas för underhåll (år)*" numFmtId="0">
      <sharedItems containsSemiMixedTypes="0" containsString="0" containsNumber="1" containsInteger="1" minValue="2010" maxValue="2025"/>
    </cacheField>
    <cacheField name="Senaste underhåll (vad)" numFmtId="0">
      <sharedItems containsBlank="1"/>
    </cacheField>
    <cacheField name="Nästa (plan) underhåll" numFmtId="0">
      <sharedItems containsSemiMixedTypes="0" containsString="0" containsNumber="1" containsInteger="1" minValue="10" maxValue="2039" count="19">
        <n v="2035"/>
        <n v="2027"/>
        <n v="2037"/>
        <n v="2030"/>
        <n v="2032"/>
        <n v="2031"/>
        <n v="2028"/>
        <n v="2034"/>
        <n v="2033"/>
        <n v="2025"/>
        <n v="2026"/>
        <n v="2029"/>
        <n v="2036"/>
        <n v="2038"/>
        <n v="2039"/>
        <n v="1990" u="1"/>
        <n v="10" u="1"/>
        <n v="1985" u="1"/>
        <n v="15" u="1"/>
      </sharedItems>
    </cacheField>
    <cacheField name="Kostnad / underhåll" numFmtId="164">
      <sharedItems containsSemiMixedTypes="0" containsString="0" containsNumber="1" minValue="12277.777777777777" maxValue="693694.4444444445"/>
    </cacheField>
    <cacheField name="Kostnad / år" numFmtId="164">
      <sharedItems containsSemiMixedTypes="0" containsString="0" containsNumber="1" minValue="818.51851851851848" maxValue="99099.206349206361"/>
    </cacheField>
    <cacheField name="Kommenta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s v="Astrid Anderssons Väg 50 m"/>
    <n v="50"/>
    <n v="175"/>
    <s v="x"/>
    <s v="Nordost"/>
    <s v="Medel"/>
    <n v="10"/>
    <n v="2025"/>
    <m/>
    <x v="0"/>
    <n v="30694.444444444445"/>
    <n v="3069.4444444444443"/>
    <s v="Bra skick"/>
  </r>
  <r>
    <s v="August Kullgrens väg 100 m"/>
    <n v="100"/>
    <n v="350"/>
    <s v="x"/>
    <s v="Nordost"/>
    <s v="Låg"/>
    <n v="15"/>
    <n v="2020"/>
    <m/>
    <x v="0"/>
    <n v="61388.888888888891"/>
    <n v="4092.5925925925926"/>
    <s v="Bra skick"/>
  </r>
  <r>
    <s v="Beckasinvägen 40 m bredd 5 m"/>
    <n v="40"/>
    <n v="140"/>
    <m/>
    <s v="Nordväst"/>
    <s v="Låg"/>
    <n v="15"/>
    <n v="2020"/>
    <m/>
    <x v="0"/>
    <n v="24555.555555555555"/>
    <n v="1637.037037037037"/>
    <s v="Bra skick. Delvis grusväg"/>
  </r>
  <r>
    <s v="Birkavägen 180 m"/>
    <n v="180"/>
    <n v="630"/>
    <s v="x"/>
    <s v="Nordväst"/>
    <s v="Låg"/>
    <n v="15"/>
    <n v="2012"/>
    <m/>
    <x v="1"/>
    <n v="110500"/>
    <n v="7366.666666666667"/>
    <s v="Bygge pågår med skador"/>
  </r>
  <r>
    <s v="Birkavägen, Lilla, stickväg 90 m"/>
    <n v="90"/>
    <n v="315"/>
    <m/>
    <s v="Nordost"/>
    <s v="Låg"/>
    <n v="15"/>
    <n v="2020"/>
    <m/>
    <x v="0"/>
    <n v="55250"/>
    <n v="3683.3333333333335"/>
    <s v="Bra skick"/>
  </r>
  <r>
    <s v="Blåmesvägen 110 m"/>
    <n v="110"/>
    <n v="385"/>
    <m/>
    <s v="Nordost"/>
    <s v="Låg"/>
    <n v="15"/>
    <n v="2012"/>
    <m/>
    <x v="1"/>
    <n v="67527.777777777781"/>
    <n v="4501.8518518518522"/>
    <s v="OK avvakta"/>
  </r>
  <r>
    <s v="Bofinksvägen 120 m"/>
    <n v="120"/>
    <n v="420"/>
    <s v="x"/>
    <s v="Nordost"/>
    <s v="Låg"/>
    <n v="15"/>
    <n v="2022"/>
    <m/>
    <x v="2"/>
    <n v="73666.666666666672"/>
    <n v="4911.1111111111113"/>
    <s v="Kolla"/>
  </r>
  <r>
    <s v="Domherrevägen väster 40 m"/>
    <n v="40"/>
    <n v="140"/>
    <m/>
    <s v="Nordväst"/>
    <s v="Låg"/>
    <n v="15"/>
    <n v="2015"/>
    <m/>
    <x v="3"/>
    <n v="24555.555555555555"/>
    <n v="1637.037037037037"/>
    <s v="Sprickor längs med ena sidan. Åtgärd vid behov"/>
  </r>
  <r>
    <s v="Domherrevägen öster 50 m"/>
    <n v="50"/>
    <n v="175"/>
    <m/>
    <s v="Nordväst"/>
    <s v="Låg"/>
    <n v="15"/>
    <n v="2022"/>
    <m/>
    <x v="2"/>
    <n v="30694.444444444445"/>
    <n v="2046.2962962962963"/>
    <s v="Bra skick"/>
  </r>
  <r>
    <s v="Ekorrvägen 170 m"/>
    <n v="170"/>
    <n v="595"/>
    <m/>
    <s v="Nordost"/>
    <s v="Låg"/>
    <n v="15"/>
    <n v="2020"/>
    <m/>
    <x v="0"/>
    <n v="104361.11111111111"/>
    <n v="6957.4074074074069"/>
    <s v="Bra sckick"/>
  </r>
  <r>
    <s v="Emil Strandbergsväg väster 310 m"/>
    <n v="310"/>
    <n v="1085"/>
    <m/>
    <s v="Nordost"/>
    <s v="Medel"/>
    <n v="10"/>
    <n v="2022"/>
    <m/>
    <x v="4"/>
    <n v="190305.55555555556"/>
    <n v="19030.555555555555"/>
    <s v="Bra skick"/>
  </r>
  <r>
    <s v="Emils Strandbergsväg söder 150 m (från korset väster)"/>
    <n v="150"/>
    <n v="525"/>
    <m/>
    <s v="Nordost"/>
    <s v="Låg"/>
    <n v="15"/>
    <n v="2020"/>
    <m/>
    <x v="0"/>
    <n v="92083.333333333343"/>
    <n v="6138.8888888888896"/>
    <s v="Bra skick"/>
  </r>
  <r>
    <s v="Gamla Kullaviksvägen 240 m"/>
    <n v="240"/>
    <n v="840"/>
    <s v="2 x"/>
    <s v="Nordost"/>
    <s v="Medel"/>
    <n v="10"/>
    <n v="2020"/>
    <m/>
    <x v="3"/>
    <n v="147333.33333333334"/>
    <n v="14733.333333333334"/>
    <s v="Låg? Bidrag 12000kr 2024 för grusvägen. Övrigt bra skick. Vägskyltar saknas båda ändar"/>
  </r>
  <r>
    <s v="Gillviks Gränd 75 m"/>
    <n v="75"/>
    <n v="262.5"/>
    <m/>
    <s v="Nordväst"/>
    <s v="Låg"/>
    <n v="15"/>
    <n v="2020"/>
    <m/>
    <x v="0"/>
    <n v="46041.666666666672"/>
    <n v="3069.4444444444448"/>
    <s v="Bra skick"/>
  </r>
  <r>
    <s v="Gillviksvägen etapp 1, 680 m (fram till vägstumpen som inte är med)"/>
    <n v="680"/>
    <n v="2380"/>
    <s v="x"/>
    <s v="Nordost/Nordväst"/>
    <s v="Medel"/>
    <n v="10"/>
    <n v="2021"/>
    <m/>
    <x v="5"/>
    <n v="417444.44444444444"/>
    <n v="41744.444444444445"/>
    <s v="29.01.25: stora potthål"/>
  </r>
  <r>
    <s v="Gillviksvägen etapp 2, 230 m (från ovan nämnda vägstump och till vägens slut)"/>
    <n v="230"/>
    <n v="805"/>
    <m/>
    <s v="Nordost/Nordväst"/>
    <s v="Medel"/>
    <n v="10"/>
    <n v="2017"/>
    <m/>
    <x v="1"/>
    <n v="141194.44444444444"/>
    <n v="14119.444444444443"/>
    <s v="29.01.25: stora potthål. Delvis grus ändan västerut._x000a_ Diverse byggskador. Del skadad kant"/>
  </r>
  <r>
    <s v="Granstigen 60 m"/>
    <n v="60"/>
    <n v="210"/>
    <m/>
    <s v="Sydväst"/>
    <s v="Låg"/>
    <n v="15"/>
    <n v="2017"/>
    <m/>
    <x v="4"/>
    <n v="36833.333333333336"/>
    <n v="2455.5555555555557"/>
    <s v="Ink hörn mot Kullsviksvägen diket"/>
  </r>
  <r>
    <s v="Granåsvägen 720 m"/>
    <n v="720"/>
    <n v="2520"/>
    <m/>
    <s v="Nordost, Sydost"/>
    <s v="Hög"/>
    <n v="7"/>
    <n v="2021"/>
    <m/>
    <x v="6"/>
    <n v="442000"/>
    <n v="63142.857142857145"/>
    <s v="Bra skick"/>
  </r>
  <r>
    <s v="Grindvägen 360 m"/>
    <n v="360"/>
    <n v="1260"/>
    <m/>
    <s v="Sydväst"/>
    <s v="Medel"/>
    <n v="10"/>
    <n v="2024"/>
    <s v="Ny asfalt 100%"/>
    <x v="7"/>
    <n v="221000"/>
    <n v="22100"/>
    <s v="Bra skick"/>
  </r>
  <r>
    <s v="Gråsparvvägen 50 m bredd 5 m"/>
    <n v="50"/>
    <n v="175"/>
    <m/>
    <s v="Nordväst"/>
    <s v="Medel"/>
    <n v="10"/>
    <n v="2023"/>
    <m/>
    <x v="8"/>
    <n v="30694.444444444445"/>
    <n v="3069.4444444444443"/>
    <s v="Del av vägen avspärrad med gräsmatta. _x000a_25.01.2025: Gräsmatta skadad av Postnord"/>
  </r>
  <r>
    <s v="Grönfinksvägen 40 m"/>
    <n v="40"/>
    <n v="140"/>
    <m/>
    <s v="Nordost"/>
    <s v="Låg"/>
    <n v="15"/>
    <n v="2020"/>
    <m/>
    <x v="0"/>
    <n v="24555.555555555555"/>
    <n v="1637.037037037037"/>
    <s v="Bra skick"/>
  </r>
  <r>
    <s v="Gångväg mellan Granås- och Blåmesvägen med belysning, ca 200m"/>
    <n v="200"/>
    <n v="700"/>
    <m/>
    <s v="Nordost"/>
    <s v="Låg"/>
    <n v="15"/>
    <n v="2010"/>
    <m/>
    <x v="9"/>
    <n v="122777.77777777778"/>
    <n v="8185.1851851851852"/>
    <s v="Dåligt skick. Behöver ny asfalt. Gör om till grus? "/>
  </r>
  <r>
    <s v="Gökvägen 110 m"/>
    <n v="110"/>
    <n v="385"/>
    <m/>
    <s v="Nordost"/>
    <s v="Låg"/>
    <n v="15"/>
    <n v="2022"/>
    <s v="Ny asfalt 100%"/>
    <x v="2"/>
    <n v="67527.777777777781"/>
    <n v="4501.8518518518522"/>
    <s v="Bra skick"/>
  </r>
  <r>
    <s v="Hackspettsvägen 50 m bredd 5 m"/>
    <n v="50"/>
    <n v="175"/>
    <m/>
    <s v="Nordväst"/>
    <s v="Låg"/>
    <n v="15"/>
    <n v="2011"/>
    <m/>
    <x v="10"/>
    <n v="30694.444444444445"/>
    <n v="2046.2962962962963"/>
    <s v="Dåligt skick halva sträckan. "/>
  </r>
  <r>
    <s v="Hagenvägen 990 m"/>
    <n v="990"/>
    <n v="3465"/>
    <s v="2 x"/>
    <s v="Nordost, Sydost"/>
    <s v="Hög"/>
    <n v="7"/>
    <n v="2022"/>
    <m/>
    <x v="11"/>
    <n v="607750"/>
    <n v="86821.428571428565"/>
    <s v="Beror på bygg plan. _x000a_Avvakta och laga bitar som behövs vid behov "/>
  </r>
  <r>
    <s v="Hagenvägen, stickväg 80m"/>
    <n v="80"/>
    <n v="280"/>
    <m/>
    <s v="Nordost"/>
    <s v="Låg"/>
    <n v="15"/>
    <n v="2010"/>
    <m/>
    <x v="9"/>
    <n v="49111.111111111109"/>
    <n v="3274.0740740740739"/>
    <s v="OK avvakta. Behöver städas från jord mm"/>
  </r>
  <r>
    <s v="Häckvägen 80 m"/>
    <n v="80"/>
    <n v="280"/>
    <s v="x"/>
    <s v="Nordväst"/>
    <s v="Låg"/>
    <n v="15"/>
    <n v="2020"/>
    <m/>
    <x v="0"/>
    <n v="49111.111111111109"/>
    <n v="3274.0740740740739"/>
    <s v="Bra skick"/>
  </r>
  <r>
    <s v="Josef Börjessons väg 180 m"/>
    <n v="180"/>
    <n v="630"/>
    <m/>
    <s v="Nordost"/>
    <s v="Låg"/>
    <n v="15"/>
    <n v="2020"/>
    <m/>
    <x v="0"/>
    <n v="110500"/>
    <n v="7366.666666666667"/>
    <s v="Bra skick"/>
  </r>
  <r>
    <s v="Kullaviks Höjdväg 120 m"/>
    <n v="120"/>
    <n v="420"/>
    <m/>
    <s v="Sydväst"/>
    <s v="Låg"/>
    <n v="15"/>
    <n v="2020"/>
    <m/>
    <x v="0"/>
    <n v="73666.666666666672"/>
    <n v="4911.1111111111113"/>
    <s v="Bra skick"/>
  </r>
  <r>
    <s v="Kullaviks Kvarnfallsväg  200 m"/>
    <n v="200"/>
    <n v="700"/>
    <m/>
    <s v="Nordost"/>
    <s v="Medel"/>
    <n v="10"/>
    <n v="2020"/>
    <m/>
    <x v="3"/>
    <n v="122777.77777777778"/>
    <n v="12277.777777777777"/>
    <s v="Bra skick"/>
  </r>
  <r>
    <s v="Lilla Kullaviks Kvarnfallsväg, sidoväg 70 m"/>
    <n v="70"/>
    <n v="245"/>
    <s v="x"/>
    <s v="Nordost"/>
    <s v="Låg"/>
    <n v="15"/>
    <n v="2021"/>
    <m/>
    <x v="12"/>
    <n v="42972.222222222226"/>
    <n v="2864.8148148148152"/>
    <s v="Bra skick"/>
  </r>
  <r>
    <s v="Kullaviks Lärkväg 170 m"/>
    <n v="170"/>
    <n v="595"/>
    <m/>
    <s v="Sydväst"/>
    <s v="Låg"/>
    <n v="15"/>
    <n v="2021"/>
    <m/>
    <x v="12"/>
    <n v="104361.11111111111"/>
    <n v="6957.4074074074069"/>
    <s v="Bra skick"/>
  </r>
  <r>
    <s v="Kullaviks Måsväg 230 m"/>
    <n v="230"/>
    <n v="805"/>
    <m/>
    <s v="Sydväst"/>
    <s v="Låg"/>
    <n v="15"/>
    <n v="2012"/>
    <m/>
    <x v="1"/>
    <n v="141194.44444444444"/>
    <n v="9412.9629629629617"/>
    <s v="Bra skick, del början halvbra"/>
  </r>
  <r>
    <s v="Kullaviks Park"/>
    <n v="100"/>
    <n v="350"/>
    <s v="x"/>
    <s v="Nordost"/>
    <s v="Låg"/>
    <n v="15"/>
    <n v="2022"/>
    <m/>
    <x v="2"/>
    <n v="61388.888888888891"/>
    <n v="4092.5925925925926"/>
    <s v="Bra skick"/>
  </r>
  <r>
    <s v="Kullaviks Skogsväg 340 m"/>
    <n v="340"/>
    <n v="1190"/>
    <m/>
    <s v="Sydväst"/>
    <s v="Låg"/>
    <n v="15"/>
    <n v="2022"/>
    <s v="Ny asfalt 100%"/>
    <x v="2"/>
    <n v="208722.22222222222"/>
    <n v="13914.814814814814"/>
    <s v="Bra skick"/>
  </r>
  <r>
    <s v="Kullaviks Strandväg 70 m"/>
    <n v="70"/>
    <n v="245"/>
    <m/>
    <s v="Sydväst"/>
    <s v="Låg"/>
    <n v="15"/>
    <n v="2023"/>
    <m/>
    <x v="13"/>
    <n v="42972.222222222226"/>
    <n v="2864.8148148148152"/>
    <s v="Bra skick"/>
  </r>
  <r>
    <s v="Kullaviks Tennisväg ,stickväg mot norr 80 m"/>
    <n v="80"/>
    <n v="280"/>
    <m/>
    <s v="Nordväst"/>
    <s v="Låg"/>
    <n v="15"/>
    <n v="2023"/>
    <m/>
    <x v="13"/>
    <n v="49111.111111111109"/>
    <n v="3274.0740740740739"/>
    <s v="Bra skick"/>
  </r>
  <r>
    <s v="Kullaviks Tennisväg 210 m"/>
    <n v="210"/>
    <n v="735"/>
    <s v="x"/>
    <s v="Nordväst"/>
    <s v="Medel"/>
    <n v="10"/>
    <n v="2023"/>
    <m/>
    <x v="8"/>
    <n v="128916.66666666667"/>
    <n v="12891.666666666668"/>
    <s v="Bra skick"/>
  </r>
  <r>
    <s v="Kullaviks Tennisväg Reningsverket 200 m"/>
    <n v="200"/>
    <n v="700"/>
    <m/>
    <s v="Nordväst"/>
    <s v="Medel"/>
    <n v="10"/>
    <n v="2025"/>
    <m/>
    <x v="0"/>
    <n v="122777.77777777778"/>
    <n v="12277.777777777777"/>
    <s v="Nyskick 2025"/>
  </r>
  <r>
    <s v="Kullaviks Trädgårdsväg 300 m"/>
    <n v="300"/>
    <n v="1050"/>
    <s v="x"/>
    <s v="Nordost"/>
    <s v="Låg"/>
    <n v="15"/>
    <n v="2020"/>
    <m/>
    <x v="0"/>
    <n v="184166.66666666669"/>
    <n v="12277.777777777779"/>
    <s v="Kör ett lass grus till stigen vid tillfälle"/>
  </r>
  <r>
    <s v="Kullaviks Tullväg 210 m"/>
    <n v="210"/>
    <n v="735"/>
    <s v="x"/>
    <s v="Nordväst"/>
    <s v="Låg"/>
    <n v="15"/>
    <n v="2022"/>
    <m/>
    <x v="2"/>
    <n v="128916.66666666667"/>
    <n v="8594.4444444444453"/>
    <s v="Bra skick. Hörnet ner mot hamnen behöver lagas / fyllas. "/>
  </r>
  <r>
    <s v="Kullaviks Utsiktsväg 100 m"/>
    <n v="100"/>
    <n v="350"/>
    <m/>
    <s v="Nordväst"/>
    <s v="Låg"/>
    <n v="15"/>
    <n v="2022"/>
    <m/>
    <x v="2"/>
    <n v="61388.888888888891"/>
    <n v="4092.5925925925926"/>
    <s v="Bygge på toppen Avvakta och utvärdera"/>
  </r>
  <r>
    <s v="Kullsviksvägen 1130 m"/>
    <n v="1130"/>
    <n v="3955"/>
    <m/>
    <s v="Sydväst"/>
    <s v="Hög"/>
    <n v="7"/>
    <n v="2019"/>
    <m/>
    <x v="10"/>
    <n v="693694.4444444445"/>
    <n v="99099.206349206361"/>
    <s v="Delar inom 2 år / Backen"/>
  </r>
  <r>
    <s v="Källebergsvägen, grusväg 100 m"/>
    <n v="100"/>
    <n v="350"/>
    <m/>
    <s v="Sydväst"/>
    <s v="Låg"/>
    <n v="15"/>
    <n v="2024"/>
    <s v="Ny asfalt 100%"/>
    <x v="14"/>
    <n v="61388.888888888891"/>
    <n v="4092.5925925925926"/>
    <s v="Nyskick 2025"/>
  </r>
  <r>
    <s v="Källevägen 330 m"/>
    <n v="330"/>
    <n v="1155"/>
    <m/>
    <s v="Sydväst"/>
    <s v="Hög"/>
    <n v="7"/>
    <n v="2023"/>
    <m/>
    <x v="3"/>
    <n v="202583.33333333334"/>
    <n v="28940.476190476191"/>
    <s v="Bra skick"/>
  </r>
  <r>
    <s v="Kärrvägen 50 m"/>
    <n v="50"/>
    <n v="175"/>
    <m/>
    <s v="Sydväst"/>
    <s v="Låg"/>
    <n v="15"/>
    <n v="2012"/>
    <m/>
    <x v="1"/>
    <n v="30694.444444444445"/>
    <n v="2046.2962962962963"/>
    <s v="Medel skick"/>
  </r>
  <r>
    <s v="Lilla Kvarnfallsvägen"/>
    <n v="90"/>
    <n v="315"/>
    <m/>
    <s v="Nordost"/>
    <s v="Låg"/>
    <n v="15"/>
    <n v="2020"/>
    <m/>
    <x v="0"/>
    <n v="55250"/>
    <n v="3683.3333333333335"/>
    <s v="Bra skick"/>
  </r>
  <r>
    <s v="Ljungstigen 50 m"/>
    <n v="50"/>
    <n v="175"/>
    <m/>
    <s v="Nordost/Nordväst"/>
    <s v="Låg"/>
    <n v="15"/>
    <n v="2020"/>
    <m/>
    <x v="0"/>
    <n v="30694.444444444445"/>
    <n v="2046.2962962962963"/>
    <s v="Bra skick"/>
  </r>
  <r>
    <s v="Morkullavägen 60 m bredd 5 m"/>
    <n v="60"/>
    <n v="210"/>
    <m/>
    <s v="Nordväst"/>
    <s v="Låg"/>
    <n v="15"/>
    <n v="2020"/>
    <m/>
    <x v="0"/>
    <n v="36833.333333333336"/>
    <n v="2455.5555555555557"/>
    <s v="Bra skick"/>
  </r>
  <r>
    <s v="Nedre Gillviksvägen 80 m"/>
    <n v="80"/>
    <n v="280"/>
    <m/>
    <s v="Nordväst"/>
    <s v="Låg"/>
    <n v="15"/>
    <n v="2020"/>
    <m/>
    <x v="0"/>
    <n v="49111.111111111109"/>
    <n v="3274.0740740740739"/>
    <s v="Bra skick"/>
  </r>
  <r>
    <s v="Norra Skogsvägen 160 m"/>
    <n v="160"/>
    <n v="560"/>
    <m/>
    <s v="Sydväst"/>
    <s v="Låg"/>
    <n v="15"/>
    <n v="2013"/>
    <m/>
    <x v="6"/>
    <n v="98222.222222222219"/>
    <n v="6548.1481481481478"/>
    <s v="OK skick"/>
  </r>
  <r>
    <s v="Näktergalsvägen 60 m"/>
    <n v="60"/>
    <n v="210"/>
    <m/>
    <s v="Nordväst"/>
    <s v="Låg"/>
    <n v="15"/>
    <n v="2017"/>
    <m/>
    <x v="4"/>
    <n v="36833.333333333336"/>
    <n v="2455.5555555555557"/>
    <s v="Bra skick"/>
  </r>
  <r>
    <s v="Orrevägen 180 m"/>
    <n v="180"/>
    <n v="630"/>
    <m/>
    <s v="Sydost"/>
    <s v="Låg"/>
    <n v="15"/>
    <n v="2012"/>
    <m/>
    <x v="1"/>
    <n v="110500"/>
    <n v="7366.666666666667"/>
    <s v="Dåligt skick, del av "/>
  </r>
  <r>
    <s v="Pilfinksväg 180 m"/>
    <n v="180"/>
    <n v="630"/>
    <s v="x"/>
    <s v="Nordväst"/>
    <s v="Låg"/>
    <n v="15"/>
    <n v="2019"/>
    <m/>
    <x v="7"/>
    <n v="110500"/>
    <n v="7366.666666666667"/>
    <s v="Bra skick förrutom bygge som ska lagas av byggaren"/>
  </r>
  <r>
    <s v="Platåvägen 260 m"/>
    <n v="260"/>
    <n v="910"/>
    <m/>
    <s v="Sydväst"/>
    <s v="Låg"/>
    <n v="15"/>
    <n v="2015"/>
    <m/>
    <x v="3"/>
    <n v="159611.11111111112"/>
    <n v="10640.740740740741"/>
    <s v="Nyasfalt inom 5 år"/>
  </r>
  <r>
    <s v="Rödhakevägen 40 m, 6 m bredd"/>
    <n v="40"/>
    <n v="140"/>
    <m/>
    <s v="Nordväst"/>
    <s v="Låg"/>
    <n v="15"/>
    <n v="2020"/>
    <m/>
    <x v="0"/>
    <n v="24555.555555555555"/>
    <n v="1637.037037037037"/>
    <s v="Bra skick"/>
  </r>
  <r>
    <s v="Norra Gillviksvägen 100m "/>
    <n v="100"/>
    <n v="350"/>
    <m/>
    <s v="Nordväst"/>
    <s v="Medel"/>
    <n v="10"/>
    <n v="2024"/>
    <m/>
    <x v="7"/>
    <n v="61388.888888888891"/>
    <n v="6138.8888888888887"/>
    <s v="Bra skick"/>
  </r>
  <r>
    <s v="Sjöstigen 240 m"/>
    <n v="240"/>
    <n v="840"/>
    <s v="x"/>
    <s v="Nordväst"/>
    <s v="Låg"/>
    <n v="15"/>
    <n v="2020"/>
    <m/>
    <x v="0"/>
    <n v="147333.33333333334"/>
    <n v="9822.2222222222226"/>
    <s v="Bra skick"/>
  </r>
  <r>
    <s v="Sjöstigen, stickväg 50 m"/>
    <n v="50"/>
    <n v="175"/>
    <m/>
    <s v="Nordväst"/>
    <s v="Låg"/>
    <n v="15"/>
    <n v="2020"/>
    <m/>
    <x v="0"/>
    <n v="30694.444444444445"/>
    <n v="2046.2962962962963"/>
    <s v="Bra skick"/>
  </r>
  <r>
    <s v="Skalviksvägen 390 m"/>
    <n v="390"/>
    <n v="1365"/>
    <m/>
    <s v="Sydväst"/>
    <s v="Medel"/>
    <n v="10"/>
    <n v="2023"/>
    <m/>
    <x v="8"/>
    <n v="239416.66666666669"/>
    <n v="23941.666666666668"/>
    <s v="Bra skick"/>
  </r>
  <r>
    <s v="Sältetångsvägen  420 m"/>
    <n v="420"/>
    <n v="1470"/>
    <m/>
    <s v="Sydväst"/>
    <s v="Medel "/>
    <n v="10"/>
    <n v="2015"/>
    <m/>
    <x v="9"/>
    <n v="257833.33333333334"/>
    <n v="25783.333333333336"/>
    <s v="Behov 100m inkl potthål och sänka som behöver ses över inkl del av Grindvägen fram till grus"/>
  </r>
  <r>
    <s v="Södra Gillsviksvägen etapp 1, 60 m"/>
    <n v="60"/>
    <n v="210"/>
    <m/>
    <s v="Nordväst"/>
    <s v="Låg"/>
    <n v="15"/>
    <n v="2017"/>
    <m/>
    <x v="4"/>
    <n v="36833.333333333336"/>
    <n v="2455.5555555555557"/>
    <s v="Bra skick"/>
  </r>
  <r>
    <s v="Södra Gillsviksvägen etapp 2, 100 m"/>
    <n v="100"/>
    <n v="350"/>
    <m/>
    <s v="Nordväst"/>
    <s v="Låg"/>
    <n v="15"/>
    <n v="2020"/>
    <m/>
    <x v="0"/>
    <n v="61388.888888888891"/>
    <n v="4092.5925925925926"/>
    <s v="Bra skick"/>
  </r>
  <r>
    <s v="Södra Skogsvägen 150 m"/>
    <n v="150"/>
    <n v="525"/>
    <m/>
    <s v="Sydväst"/>
    <s v="Låg"/>
    <n v="15"/>
    <n v="2022"/>
    <s v="Ny asfalt 100%"/>
    <x v="2"/>
    <n v="92083.333333333343"/>
    <n v="6138.8888888888896"/>
    <s v="Bra skick"/>
  </r>
  <r>
    <s v="Talgoxevägen 40 m bredd 5 m"/>
    <n v="40"/>
    <n v="140"/>
    <m/>
    <s v="Nordväst"/>
    <s v="Låg"/>
    <n v="15"/>
    <n v="2020"/>
    <m/>
    <x v="0"/>
    <n v="24555.555555555555"/>
    <n v="1637.037037037037"/>
    <s v="Bra skick"/>
  </r>
  <r>
    <s v="Taltrastvägen 500 m"/>
    <n v="500"/>
    <n v="1750"/>
    <s v="x"/>
    <s v="Nordväst"/>
    <s v="Hög"/>
    <n v="7"/>
    <n v="2021"/>
    <m/>
    <x v="6"/>
    <n v="306944.44444444444"/>
    <n v="43849.206349206346"/>
    <s v="Bra skick"/>
  </r>
  <r>
    <s v="Treviksvägen 280 m"/>
    <n v="280"/>
    <n v="980"/>
    <m/>
    <s v="Sydväst"/>
    <s v="Medel"/>
    <n v="10"/>
    <n v="2022"/>
    <s v="Ny asfalt 100%"/>
    <x v="4"/>
    <n v="171888.88888888891"/>
    <n v="17188.888888888891"/>
    <s v="Bra skick. Börjar spricka på med sänkor på vissa ställen"/>
  </r>
  <r>
    <s v="Treviksvägen, stickväg 20m"/>
    <n v="20"/>
    <n v="70"/>
    <m/>
    <s v="Sydväst"/>
    <s v="Låg"/>
    <n v="15"/>
    <n v="2022"/>
    <s v="Ny asfalt 100%"/>
    <x v="2"/>
    <n v="12277.777777777777"/>
    <n v="818.51851851851848"/>
    <s v="Bra skick"/>
  </r>
  <r>
    <s v="Trutvägen 30 m"/>
    <n v="30"/>
    <n v="105"/>
    <m/>
    <s v="Sydost"/>
    <s v="Låg"/>
    <n v="15"/>
    <n v="2010"/>
    <m/>
    <x v="9"/>
    <n v="18416.666666666668"/>
    <n v="1227.7777777777778"/>
    <s v="Dåligt skick"/>
  </r>
  <r>
    <s v="Vindarnas väg 160 m"/>
    <n v="160"/>
    <n v="560"/>
    <m/>
    <s v="Sydväst"/>
    <s v="Låg"/>
    <n v="15"/>
    <n v="2024"/>
    <m/>
    <x v="14"/>
    <n v="98222.222222222219"/>
    <n v="6548.1481481481478"/>
    <s v="Bra skick"/>
  </r>
  <r>
    <s v="Västra Gillviksvägen 80 m"/>
    <n v="80"/>
    <n v="280"/>
    <m/>
    <s v="Nordväst"/>
    <s v="Låg"/>
    <n v="15"/>
    <n v="2020"/>
    <m/>
    <x v="0"/>
    <n v="49111.111111111109"/>
    <n v="3274.0740740740739"/>
    <s v="Bra skick"/>
  </r>
  <r>
    <s v="Vättnevägen 280 m"/>
    <n v="280"/>
    <n v="980"/>
    <m/>
    <s v="Nordost"/>
    <s v="Låg"/>
    <n v="15"/>
    <n v="2020"/>
    <m/>
    <x v="0"/>
    <n v="171888.88888888891"/>
    <n v="11459.259259259261"/>
    <s v="Nyskick 2025"/>
  </r>
  <r>
    <s v="Övre Gillviksvägen 70 m"/>
    <n v="70"/>
    <n v="245"/>
    <m/>
    <s v="Nordväst"/>
    <s v="Medel"/>
    <n v="10"/>
    <n v="2024"/>
    <m/>
    <x v="7"/>
    <n v="42972.222222222226"/>
    <n v="4297.2222222222226"/>
    <s v="Bra skick"/>
  </r>
  <r>
    <s v="Övre Kullsviksvägen 360 m"/>
    <n v="360"/>
    <n v="1260"/>
    <m/>
    <s v="Sydväst"/>
    <s v="Medel"/>
    <n v="10"/>
    <n v="2022"/>
    <s v="Ny asfalt 100%"/>
    <x v="4"/>
    <n v="221000"/>
    <n v="22100"/>
    <s v="Bra skick"/>
  </r>
  <r>
    <s v="Övre Tennisvägen  160 m"/>
    <n v="160"/>
    <n v="560"/>
    <m/>
    <s v="Nordväst"/>
    <s v="Låg"/>
    <n v="15"/>
    <n v="2020"/>
    <m/>
    <x v="0"/>
    <n v="98222.222222222219"/>
    <n v="6548.1481481481478"/>
    <s v="Bra skick"/>
  </r>
  <r>
    <s v="Gillviks höjd 200m "/>
    <n v="200"/>
    <n v="700"/>
    <m/>
    <s v="Nordväst"/>
    <s v="Låg"/>
    <n v="15"/>
    <n v="2020"/>
    <s v="Ny asfalt 100%"/>
    <x v="0"/>
    <n v="122777.77777777778"/>
    <n v="8185.1851851851852"/>
    <s v="Bra skic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28D5E-439F-451A-BE2C-E12E8B13ECF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B4:C20" firstHeaderRow="1" firstDataRow="1" firstDataCol="1"/>
  <pivotFields count="13"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axis="axisRow" showAll="0" sortType="ascending" defaultSubtotal="0">
      <items count="19">
        <item m="1" x="16"/>
        <item m="1" x="18"/>
        <item m="1" x="17"/>
        <item m="1" x="15"/>
        <item x="9"/>
        <item x="10"/>
        <item x="1"/>
        <item x="6"/>
        <item x="11"/>
        <item x="3"/>
        <item x="5"/>
        <item x="4"/>
        <item x="8"/>
        <item x="7"/>
        <item x="0"/>
        <item x="12"/>
        <item x="2"/>
        <item x="13"/>
        <item x="14"/>
      </items>
    </pivotField>
    <pivotField dataField="1" numFmtId="164" showAll="0"/>
    <pivotField numFmtId="164" showAll="0"/>
    <pivotField showAll="0"/>
  </pivotFields>
  <rowFields count="1">
    <field x="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Kostnad / underhåll" fld="10" baseField="0" baseItem="0" numFmtId="164"/>
  </dataField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tabSelected="1" zoomScale="89" zoomScaleNormal="70" workbookViewId="0">
      <pane xSplit="1" topLeftCell="B1" activePane="topRight" state="frozen"/>
      <selection pane="topRight" activeCell="G7" sqref="G7"/>
    </sheetView>
  </sheetViews>
  <sheetFormatPr defaultColWidth="8.83203125" defaultRowHeight="14.25" x14ac:dyDescent="0.2"/>
  <cols>
    <col min="1" max="1" width="61.33203125" style="1" customWidth="1"/>
    <col min="2" max="2" width="12.83203125" style="1" bestFit="1" customWidth="1"/>
    <col min="3" max="3" width="16.83203125" style="1" bestFit="1" customWidth="1"/>
    <col min="4" max="4" width="13.5" style="1" customWidth="1"/>
    <col min="5" max="5" width="18.33203125" style="1" bestFit="1" customWidth="1"/>
    <col min="6" max="6" width="20.5" style="1" customWidth="1"/>
    <col min="7" max="7" width="16" style="1" customWidth="1"/>
    <col min="8" max="8" width="17.5" style="1" bestFit="1" customWidth="1"/>
    <col min="9" max="9" width="18" style="1" bestFit="1" customWidth="1"/>
    <col min="10" max="10" width="15.83203125" style="1" customWidth="1"/>
    <col min="11" max="11" width="15.1640625" style="1" customWidth="1"/>
    <col min="12" max="12" width="15.6640625" style="1" bestFit="1" customWidth="1"/>
    <col min="13" max="13" width="94.5" style="1" bestFit="1" customWidth="1"/>
    <col min="14" max="14" width="14" style="1" customWidth="1"/>
    <col min="15" max="16384" width="8.83203125" style="1"/>
  </cols>
  <sheetData>
    <row r="1" spans="1:14" ht="15" thickBot="1" x14ac:dyDescent="0.25">
      <c r="H1" s="40" t="s">
        <v>137</v>
      </c>
      <c r="I1" s="34" t="s">
        <v>97</v>
      </c>
      <c r="J1" s="35"/>
      <c r="K1" s="35"/>
      <c r="L1" s="36"/>
    </row>
    <row r="2" spans="1:14" ht="15" thickBot="1" x14ac:dyDescent="0.25">
      <c r="A2" s="42" t="s">
        <v>111</v>
      </c>
      <c r="B2" s="42"/>
      <c r="C2" s="42"/>
      <c r="D2" s="42"/>
      <c r="E2" s="42"/>
      <c r="G2" s="31" t="s">
        <v>98</v>
      </c>
      <c r="H2" s="33">
        <f>221000/360</f>
        <v>613.88888888888891</v>
      </c>
      <c r="I2" s="37" t="s">
        <v>107</v>
      </c>
      <c r="J2" s="38"/>
      <c r="K2" s="38"/>
      <c r="L2" s="39"/>
    </row>
    <row r="3" spans="1:14" x14ac:dyDescent="0.2">
      <c r="A3" s="3"/>
      <c r="B3" s="3"/>
      <c r="C3" s="3"/>
      <c r="D3" s="3"/>
      <c r="E3" s="3"/>
      <c r="G3" s="14" t="s">
        <v>106</v>
      </c>
      <c r="H3" s="32">
        <f>H2/3.5</f>
        <v>175.39682539682539</v>
      </c>
      <c r="I3" s="1" t="s">
        <v>108</v>
      </c>
    </row>
    <row r="4" spans="1:14" x14ac:dyDescent="0.2">
      <c r="A4" s="42" t="s">
        <v>140</v>
      </c>
      <c r="B4" s="42"/>
      <c r="C4" s="42"/>
      <c r="D4" s="42"/>
      <c r="E4" s="42"/>
    </row>
    <row r="5" spans="1:14" x14ac:dyDescent="0.2">
      <c r="A5" s="3"/>
      <c r="B5" s="3"/>
      <c r="C5" s="3"/>
      <c r="D5" s="3"/>
      <c r="E5" s="3"/>
    </row>
    <row r="6" spans="1:14" x14ac:dyDescent="0.2">
      <c r="A6" s="42" t="s">
        <v>97</v>
      </c>
      <c r="B6" s="42"/>
      <c r="C6" s="42"/>
      <c r="D6" s="42"/>
      <c r="E6" s="42"/>
    </row>
    <row r="9" spans="1:14" s="17" customFormat="1" ht="42.75" x14ac:dyDescent="0.2">
      <c r="A9" s="18" t="s">
        <v>1</v>
      </c>
      <c r="B9" s="18" t="s">
        <v>2</v>
      </c>
      <c r="C9" s="18" t="s">
        <v>112</v>
      </c>
      <c r="D9" s="18" t="s">
        <v>3</v>
      </c>
      <c r="E9" s="19" t="s">
        <v>0</v>
      </c>
      <c r="F9" s="19" t="s">
        <v>83</v>
      </c>
      <c r="G9" s="19" t="s">
        <v>78</v>
      </c>
      <c r="H9" s="19" t="s">
        <v>135</v>
      </c>
      <c r="I9" s="19" t="s">
        <v>77</v>
      </c>
      <c r="J9" s="19" t="s">
        <v>109</v>
      </c>
      <c r="K9" s="19" t="s">
        <v>96</v>
      </c>
      <c r="L9" s="19" t="s">
        <v>95</v>
      </c>
      <c r="M9" s="19" t="s">
        <v>79</v>
      </c>
      <c r="N9" s="19" t="s">
        <v>158</v>
      </c>
    </row>
    <row r="10" spans="1:14" x14ac:dyDescent="0.2">
      <c r="A10" s="2" t="s">
        <v>4</v>
      </c>
      <c r="B10" s="4">
        <v>50</v>
      </c>
      <c r="C10" s="4">
        <f t="shared" ref="C10:C41" si="0">B10*3.5</f>
        <v>175</v>
      </c>
      <c r="D10" s="2" t="s">
        <v>5</v>
      </c>
      <c r="E10" s="3" t="s">
        <v>85</v>
      </c>
      <c r="F10" s="3" t="s">
        <v>80</v>
      </c>
      <c r="G10" s="3">
        <v>10</v>
      </c>
      <c r="H10" s="3">
        <v>2025</v>
      </c>
      <c r="I10" s="3"/>
      <c r="J10" s="3">
        <f t="shared" ref="J10:J41" si="1">H10+G10</f>
        <v>2035</v>
      </c>
      <c r="K10" s="13">
        <f t="shared" ref="K10:K27" si="2">B10*$H$2</f>
        <v>30694.444444444445</v>
      </c>
      <c r="L10" s="13">
        <f t="shared" ref="L10:L41" si="3">K10/G10</f>
        <v>3069.4444444444443</v>
      </c>
      <c r="M10" s="3" t="s">
        <v>115</v>
      </c>
      <c r="N10" s="1" t="s">
        <v>5</v>
      </c>
    </row>
    <row r="11" spans="1:14" x14ac:dyDescent="0.2">
      <c r="A11" s="2" t="s">
        <v>6</v>
      </c>
      <c r="B11" s="4">
        <v>100</v>
      </c>
      <c r="C11" s="4">
        <f t="shared" si="0"/>
        <v>350</v>
      </c>
      <c r="D11" s="2" t="s">
        <v>5</v>
      </c>
      <c r="E11" s="3" t="s">
        <v>85</v>
      </c>
      <c r="F11" s="3" t="s">
        <v>81</v>
      </c>
      <c r="G11" s="3">
        <v>15</v>
      </c>
      <c r="H11" s="3">
        <v>2020</v>
      </c>
      <c r="I11" s="3"/>
      <c r="J11" s="3">
        <f t="shared" si="1"/>
        <v>2035</v>
      </c>
      <c r="K11" s="13">
        <f t="shared" si="2"/>
        <v>61388.888888888891</v>
      </c>
      <c r="L11" s="13">
        <f t="shared" si="3"/>
        <v>4092.5925925925926</v>
      </c>
      <c r="M11" s="3" t="s">
        <v>115</v>
      </c>
      <c r="N11" s="1" t="s">
        <v>5</v>
      </c>
    </row>
    <row r="12" spans="1:14" x14ac:dyDescent="0.2">
      <c r="A12" s="2" t="s">
        <v>7</v>
      </c>
      <c r="B12" s="4">
        <v>40</v>
      </c>
      <c r="C12" s="4">
        <f t="shared" si="0"/>
        <v>140</v>
      </c>
      <c r="D12" s="5"/>
      <c r="E12" s="3" t="s">
        <v>82</v>
      </c>
      <c r="F12" s="3" t="s">
        <v>81</v>
      </c>
      <c r="G12" s="3">
        <v>15</v>
      </c>
      <c r="H12" s="3">
        <v>2020</v>
      </c>
      <c r="I12" s="3"/>
      <c r="J12" s="3">
        <f t="shared" si="1"/>
        <v>2035</v>
      </c>
      <c r="K12" s="13">
        <f t="shared" si="2"/>
        <v>24555.555555555555</v>
      </c>
      <c r="L12" s="13">
        <f t="shared" si="3"/>
        <v>1637.037037037037</v>
      </c>
      <c r="M12" s="3" t="s">
        <v>154</v>
      </c>
      <c r="N12" s="1" t="s">
        <v>5</v>
      </c>
    </row>
    <row r="13" spans="1:14" x14ac:dyDescent="0.2">
      <c r="A13" s="2" t="s">
        <v>9</v>
      </c>
      <c r="B13" s="4">
        <v>180</v>
      </c>
      <c r="C13" s="4">
        <f t="shared" si="0"/>
        <v>630</v>
      </c>
      <c r="D13" s="2" t="s">
        <v>5</v>
      </c>
      <c r="E13" s="3" t="s">
        <v>82</v>
      </c>
      <c r="F13" s="3" t="s">
        <v>81</v>
      </c>
      <c r="G13" s="3">
        <v>15</v>
      </c>
      <c r="H13" s="3">
        <v>2012</v>
      </c>
      <c r="I13" s="3"/>
      <c r="J13" s="3">
        <f t="shared" si="1"/>
        <v>2027</v>
      </c>
      <c r="K13" s="13">
        <f t="shared" si="2"/>
        <v>110500</v>
      </c>
      <c r="L13" s="13">
        <f t="shared" si="3"/>
        <v>7366.666666666667</v>
      </c>
      <c r="M13" s="3" t="s">
        <v>115</v>
      </c>
      <c r="N13" s="1" t="s">
        <v>5</v>
      </c>
    </row>
    <row r="14" spans="1:14" x14ac:dyDescent="0.2">
      <c r="A14" s="2" t="s">
        <v>10</v>
      </c>
      <c r="B14" s="4">
        <v>90</v>
      </c>
      <c r="C14" s="4">
        <f t="shared" si="0"/>
        <v>315</v>
      </c>
      <c r="D14" s="5"/>
      <c r="E14" s="3" t="s">
        <v>85</v>
      </c>
      <c r="F14" s="3" t="s">
        <v>81</v>
      </c>
      <c r="G14" s="3">
        <v>15</v>
      </c>
      <c r="H14" s="3">
        <v>2020</v>
      </c>
      <c r="I14" s="3"/>
      <c r="J14" s="3">
        <f t="shared" si="1"/>
        <v>2035</v>
      </c>
      <c r="K14" s="13">
        <f t="shared" si="2"/>
        <v>55250</v>
      </c>
      <c r="L14" s="13">
        <f t="shared" si="3"/>
        <v>3683.3333333333335</v>
      </c>
      <c r="M14" s="3" t="s">
        <v>115</v>
      </c>
      <c r="N14" s="1" t="s">
        <v>5</v>
      </c>
    </row>
    <row r="15" spans="1:14" x14ac:dyDescent="0.2">
      <c r="A15" s="2" t="s">
        <v>11</v>
      </c>
      <c r="B15" s="4">
        <v>110</v>
      </c>
      <c r="C15" s="4">
        <f t="shared" si="0"/>
        <v>385</v>
      </c>
      <c r="D15" s="5"/>
      <c r="E15" s="3" t="s">
        <v>85</v>
      </c>
      <c r="F15" s="3" t="s">
        <v>81</v>
      </c>
      <c r="G15" s="3">
        <v>15</v>
      </c>
      <c r="H15" s="3">
        <v>2012</v>
      </c>
      <c r="I15" s="3"/>
      <c r="J15" s="3">
        <f t="shared" si="1"/>
        <v>2027</v>
      </c>
      <c r="K15" s="13">
        <f t="shared" si="2"/>
        <v>67527.777777777781</v>
      </c>
      <c r="L15" s="13">
        <f t="shared" si="3"/>
        <v>4501.8518518518522</v>
      </c>
      <c r="M15" s="3" t="s">
        <v>117</v>
      </c>
      <c r="N15" s="1" t="s">
        <v>5</v>
      </c>
    </row>
    <row r="16" spans="1:14" x14ac:dyDescent="0.2">
      <c r="A16" s="2" t="s">
        <v>12</v>
      </c>
      <c r="B16" s="4">
        <v>120</v>
      </c>
      <c r="C16" s="4">
        <f t="shared" si="0"/>
        <v>420</v>
      </c>
      <c r="D16" s="2" t="s">
        <v>5</v>
      </c>
      <c r="E16" s="3" t="s">
        <v>85</v>
      </c>
      <c r="F16" s="3" t="s">
        <v>81</v>
      </c>
      <c r="G16" s="3">
        <v>15</v>
      </c>
      <c r="H16" s="3">
        <v>2022</v>
      </c>
      <c r="I16" s="3"/>
      <c r="J16" s="3">
        <f t="shared" si="1"/>
        <v>2037</v>
      </c>
      <c r="K16" s="13">
        <f t="shared" si="2"/>
        <v>73666.666666666672</v>
      </c>
      <c r="L16" s="13">
        <f t="shared" si="3"/>
        <v>4911.1111111111113</v>
      </c>
      <c r="M16" s="3" t="s">
        <v>115</v>
      </c>
      <c r="N16" s="1" t="s">
        <v>5</v>
      </c>
    </row>
    <row r="17" spans="1:14" x14ac:dyDescent="0.2">
      <c r="A17" s="2" t="s">
        <v>13</v>
      </c>
      <c r="B17" s="4">
        <v>40</v>
      </c>
      <c r="C17" s="4">
        <f t="shared" si="0"/>
        <v>140</v>
      </c>
      <c r="D17" s="5"/>
      <c r="E17" s="3" t="s">
        <v>82</v>
      </c>
      <c r="F17" s="3" t="s">
        <v>81</v>
      </c>
      <c r="G17" s="3">
        <v>15</v>
      </c>
      <c r="H17" s="3">
        <v>2015</v>
      </c>
      <c r="I17" s="3"/>
      <c r="J17" s="3">
        <f t="shared" si="1"/>
        <v>2030</v>
      </c>
      <c r="K17" s="13">
        <f t="shared" si="2"/>
        <v>24555.555555555555</v>
      </c>
      <c r="L17" s="13">
        <f t="shared" si="3"/>
        <v>1637.037037037037</v>
      </c>
      <c r="M17" s="3" t="s">
        <v>123</v>
      </c>
      <c r="N17" s="1" t="s">
        <v>5</v>
      </c>
    </row>
    <row r="18" spans="1:14" x14ac:dyDescent="0.2">
      <c r="A18" s="2" t="s">
        <v>14</v>
      </c>
      <c r="B18" s="4">
        <v>50</v>
      </c>
      <c r="C18" s="4">
        <f t="shared" si="0"/>
        <v>175</v>
      </c>
      <c r="D18" s="5"/>
      <c r="E18" s="3" t="s">
        <v>82</v>
      </c>
      <c r="F18" s="3" t="s">
        <v>81</v>
      </c>
      <c r="G18" s="3">
        <v>15</v>
      </c>
      <c r="H18" s="3">
        <v>2022</v>
      </c>
      <c r="I18" s="3"/>
      <c r="J18" s="3">
        <f t="shared" si="1"/>
        <v>2037</v>
      </c>
      <c r="K18" s="13">
        <f t="shared" si="2"/>
        <v>30694.444444444445</v>
      </c>
      <c r="L18" s="13">
        <f t="shared" si="3"/>
        <v>2046.2962962962963</v>
      </c>
      <c r="M18" s="3" t="s">
        <v>115</v>
      </c>
      <c r="N18" s="1" t="s">
        <v>5</v>
      </c>
    </row>
    <row r="19" spans="1:14" x14ac:dyDescent="0.2">
      <c r="A19" s="2" t="s">
        <v>15</v>
      </c>
      <c r="B19" s="4">
        <v>170</v>
      </c>
      <c r="C19" s="4">
        <f t="shared" si="0"/>
        <v>595</v>
      </c>
      <c r="D19" s="5"/>
      <c r="E19" s="3" t="s">
        <v>85</v>
      </c>
      <c r="F19" s="3" t="s">
        <v>81</v>
      </c>
      <c r="G19" s="3">
        <v>15</v>
      </c>
      <c r="H19" s="3">
        <v>2020</v>
      </c>
      <c r="I19" s="3"/>
      <c r="J19" s="3">
        <f t="shared" si="1"/>
        <v>2035</v>
      </c>
      <c r="K19" s="13">
        <f t="shared" si="2"/>
        <v>104361.11111111111</v>
      </c>
      <c r="L19" s="13">
        <f t="shared" si="3"/>
        <v>6957.4074074074069</v>
      </c>
      <c r="M19" s="3" t="s">
        <v>127</v>
      </c>
      <c r="N19" s="1" t="s">
        <v>5</v>
      </c>
    </row>
    <row r="20" spans="1:14" x14ac:dyDescent="0.2">
      <c r="A20" s="2" t="s">
        <v>16</v>
      </c>
      <c r="B20" s="4">
        <v>310</v>
      </c>
      <c r="C20" s="4">
        <f t="shared" si="0"/>
        <v>1085</v>
      </c>
      <c r="D20" s="5"/>
      <c r="E20" s="3" t="s">
        <v>85</v>
      </c>
      <c r="F20" s="3" t="s">
        <v>80</v>
      </c>
      <c r="G20" s="3">
        <v>10</v>
      </c>
      <c r="H20" s="3">
        <v>2022</v>
      </c>
      <c r="I20" s="3"/>
      <c r="J20" s="3">
        <f t="shared" si="1"/>
        <v>2032</v>
      </c>
      <c r="K20" s="13">
        <f t="shared" si="2"/>
        <v>190305.55555555556</v>
      </c>
      <c r="L20" s="13">
        <f t="shared" si="3"/>
        <v>19030.555555555555</v>
      </c>
      <c r="M20" s="3" t="s">
        <v>115</v>
      </c>
      <c r="N20" s="1" t="s">
        <v>5</v>
      </c>
    </row>
    <row r="21" spans="1:14" ht="28.5" x14ac:dyDescent="0.2">
      <c r="A21" s="2" t="s">
        <v>17</v>
      </c>
      <c r="B21" s="4">
        <v>150</v>
      </c>
      <c r="C21" s="4">
        <f t="shared" si="0"/>
        <v>525</v>
      </c>
      <c r="D21" s="5"/>
      <c r="E21" s="3" t="s">
        <v>85</v>
      </c>
      <c r="F21" s="3" t="s">
        <v>81</v>
      </c>
      <c r="G21" s="3">
        <v>15</v>
      </c>
      <c r="H21" s="3">
        <v>2020</v>
      </c>
      <c r="I21" s="3"/>
      <c r="J21" s="3">
        <f t="shared" si="1"/>
        <v>2035</v>
      </c>
      <c r="K21" s="13">
        <f t="shared" si="2"/>
        <v>92083.333333333343</v>
      </c>
      <c r="L21" s="13">
        <f t="shared" si="3"/>
        <v>6138.8888888888896</v>
      </c>
      <c r="M21" s="3" t="s">
        <v>115</v>
      </c>
      <c r="N21" s="1" t="s">
        <v>5</v>
      </c>
    </row>
    <row r="22" spans="1:14" x14ac:dyDescent="0.2">
      <c r="A22" s="2" t="s">
        <v>149</v>
      </c>
      <c r="B22" s="4">
        <v>240</v>
      </c>
      <c r="C22" s="4">
        <f t="shared" si="0"/>
        <v>840</v>
      </c>
      <c r="D22" s="2" t="s">
        <v>18</v>
      </c>
      <c r="E22" s="3" t="s">
        <v>85</v>
      </c>
      <c r="F22" s="3" t="s">
        <v>80</v>
      </c>
      <c r="G22" s="3">
        <v>10</v>
      </c>
      <c r="H22" s="3">
        <v>2020</v>
      </c>
      <c r="I22" s="3"/>
      <c r="J22" s="3">
        <f t="shared" si="1"/>
        <v>2030</v>
      </c>
      <c r="K22" s="13">
        <f t="shared" si="2"/>
        <v>147333.33333333334</v>
      </c>
      <c r="L22" s="13">
        <f t="shared" si="3"/>
        <v>14733.333333333334</v>
      </c>
      <c r="M22" s="3" t="s">
        <v>115</v>
      </c>
      <c r="N22" s="1" t="s">
        <v>5</v>
      </c>
    </row>
    <row r="23" spans="1:14" x14ac:dyDescent="0.2">
      <c r="A23" s="2" t="s">
        <v>19</v>
      </c>
      <c r="B23" s="4">
        <v>75</v>
      </c>
      <c r="C23" s="4">
        <f t="shared" si="0"/>
        <v>262.5</v>
      </c>
      <c r="D23" s="5"/>
      <c r="E23" s="3" t="s">
        <v>82</v>
      </c>
      <c r="F23" s="3" t="s">
        <v>81</v>
      </c>
      <c r="G23" s="3">
        <v>15</v>
      </c>
      <c r="H23" s="3">
        <v>2020</v>
      </c>
      <c r="I23" s="3"/>
      <c r="J23" s="3">
        <f t="shared" si="1"/>
        <v>2035</v>
      </c>
      <c r="K23" s="13">
        <f t="shared" si="2"/>
        <v>46041.666666666672</v>
      </c>
      <c r="L23" s="13">
        <f t="shared" si="3"/>
        <v>3069.4444444444448</v>
      </c>
      <c r="M23" s="3" t="s">
        <v>115</v>
      </c>
      <c r="N23" s="1" t="s">
        <v>5</v>
      </c>
    </row>
    <row r="24" spans="1:14" ht="28.5" x14ac:dyDescent="0.2">
      <c r="A24" s="2" t="s">
        <v>20</v>
      </c>
      <c r="B24" s="4">
        <v>680</v>
      </c>
      <c r="C24" s="4">
        <f t="shared" si="0"/>
        <v>2380</v>
      </c>
      <c r="D24" s="2" t="s">
        <v>5</v>
      </c>
      <c r="E24" s="3" t="s">
        <v>86</v>
      </c>
      <c r="F24" s="3" t="s">
        <v>80</v>
      </c>
      <c r="G24" s="3">
        <v>10</v>
      </c>
      <c r="H24" s="3">
        <v>2021</v>
      </c>
      <c r="I24" s="3"/>
      <c r="J24" s="3">
        <f t="shared" si="1"/>
        <v>2031</v>
      </c>
      <c r="K24" s="13">
        <f t="shared" si="2"/>
        <v>417444.44444444444</v>
      </c>
      <c r="L24" s="13">
        <f t="shared" si="3"/>
        <v>41744.444444444445</v>
      </c>
      <c r="M24" s="3" t="s">
        <v>115</v>
      </c>
      <c r="N24" s="1" t="s">
        <v>5</v>
      </c>
    </row>
    <row r="25" spans="1:14" ht="28.5" x14ac:dyDescent="0.2">
      <c r="A25" s="2" t="s">
        <v>21</v>
      </c>
      <c r="B25" s="4">
        <v>230</v>
      </c>
      <c r="C25" s="4">
        <f t="shared" si="0"/>
        <v>805</v>
      </c>
      <c r="D25" s="5"/>
      <c r="E25" s="3" t="s">
        <v>86</v>
      </c>
      <c r="F25" s="3" t="s">
        <v>80</v>
      </c>
      <c r="G25" s="3">
        <v>10</v>
      </c>
      <c r="H25" s="3">
        <v>2017</v>
      </c>
      <c r="I25" s="3"/>
      <c r="J25" s="3">
        <f t="shared" si="1"/>
        <v>2027</v>
      </c>
      <c r="K25" s="13">
        <f t="shared" si="2"/>
        <v>141194.44444444444</v>
      </c>
      <c r="L25" s="13">
        <f t="shared" si="3"/>
        <v>14119.444444444443</v>
      </c>
      <c r="M25" s="20" t="s">
        <v>152</v>
      </c>
      <c r="N25" s="1" t="s">
        <v>5</v>
      </c>
    </row>
    <row r="26" spans="1:14" x14ac:dyDescent="0.2">
      <c r="A26" s="2" t="s">
        <v>22</v>
      </c>
      <c r="B26" s="4">
        <v>60</v>
      </c>
      <c r="C26" s="4">
        <f t="shared" si="0"/>
        <v>210</v>
      </c>
      <c r="D26" s="5"/>
      <c r="E26" s="3" t="s">
        <v>87</v>
      </c>
      <c r="F26" s="3" t="s">
        <v>81</v>
      </c>
      <c r="G26" s="3">
        <v>15</v>
      </c>
      <c r="H26" s="3">
        <v>2017</v>
      </c>
      <c r="I26" s="3"/>
      <c r="J26" s="3">
        <f t="shared" si="1"/>
        <v>2032</v>
      </c>
      <c r="K26" s="13">
        <f t="shared" si="2"/>
        <v>36833.333333333336</v>
      </c>
      <c r="L26" s="13">
        <f t="shared" si="3"/>
        <v>2455.5555555555557</v>
      </c>
      <c r="M26" s="3" t="s">
        <v>129</v>
      </c>
      <c r="N26" s="1" t="s">
        <v>5</v>
      </c>
    </row>
    <row r="27" spans="1:14" x14ac:dyDescent="0.2">
      <c r="A27" s="2" t="s">
        <v>23</v>
      </c>
      <c r="B27" s="4">
        <v>720</v>
      </c>
      <c r="C27" s="4">
        <f t="shared" si="0"/>
        <v>2520</v>
      </c>
      <c r="D27" s="5"/>
      <c r="E27" s="3" t="s">
        <v>88</v>
      </c>
      <c r="F27" s="3" t="s">
        <v>89</v>
      </c>
      <c r="G27" s="3">
        <v>7</v>
      </c>
      <c r="H27" s="3">
        <v>2021</v>
      </c>
      <c r="I27" s="3"/>
      <c r="J27" s="3">
        <f t="shared" si="1"/>
        <v>2028</v>
      </c>
      <c r="K27" s="13">
        <f t="shared" si="2"/>
        <v>442000</v>
      </c>
      <c r="L27" s="13">
        <f t="shared" si="3"/>
        <v>63142.857142857145</v>
      </c>
      <c r="M27" s="3" t="s">
        <v>115</v>
      </c>
      <c r="N27" s="1" t="s">
        <v>5</v>
      </c>
    </row>
    <row r="28" spans="1:14" x14ac:dyDescent="0.2">
      <c r="A28" s="2" t="s">
        <v>24</v>
      </c>
      <c r="B28" s="4">
        <v>360</v>
      </c>
      <c r="C28" s="4">
        <f t="shared" si="0"/>
        <v>1260</v>
      </c>
      <c r="D28" s="5"/>
      <c r="E28" s="3" t="s">
        <v>87</v>
      </c>
      <c r="F28" s="3" t="s">
        <v>80</v>
      </c>
      <c r="G28" s="3">
        <v>10</v>
      </c>
      <c r="H28" s="3">
        <v>2024</v>
      </c>
      <c r="I28" s="3" t="s">
        <v>91</v>
      </c>
      <c r="J28" s="3">
        <f t="shared" si="1"/>
        <v>2034</v>
      </c>
      <c r="K28" s="21">
        <v>221000</v>
      </c>
      <c r="L28" s="13">
        <f t="shared" si="3"/>
        <v>22100</v>
      </c>
      <c r="M28" s="3" t="s">
        <v>115</v>
      </c>
      <c r="N28" s="1" t="s">
        <v>5</v>
      </c>
    </row>
    <row r="29" spans="1:14" ht="28.5" x14ac:dyDescent="0.2">
      <c r="A29" s="2" t="s">
        <v>25</v>
      </c>
      <c r="B29" s="4">
        <v>50</v>
      </c>
      <c r="C29" s="4">
        <f t="shared" si="0"/>
        <v>175</v>
      </c>
      <c r="D29" s="5"/>
      <c r="E29" s="3" t="s">
        <v>82</v>
      </c>
      <c r="F29" s="3" t="s">
        <v>80</v>
      </c>
      <c r="G29" s="3">
        <v>10</v>
      </c>
      <c r="H29" s="3">
        <v>2023</v>
      </c>
      <c r="I29" s="3"/>
      <c r="J29" s="3">
        <f t="shared" si="1"/>
        <v>2033</v>
      </c>
      <c r="K29" s="13">
        <f t="shared" ref="K29:K60" si="4">B29*$H$2</f>
        <v>30694.444444444445</v>
      </c>
      <c r="L29" s="13">
        <f t="shared" si="3"/>
        <v>3069.4444444444443</v>
      </c>
      <c r="M29" s="20" t="s">
        <v>153</v>
      </c>
      <c r="N29" s="1" t="s">
        <v>5</v>
      </c>
    </row>
    <row r="30" spans="1:14" x14ac:dyDescent="0.2">
      <c r="A30" s="2" t="s">
        <v>26</v>
      </c>
      <c r="B30" s="4">
        <v>40</v>
      </c>
      <c r="C30" s="4">
        <f t="shared" si="0"/>
        <v>140</v>
      </c>
      <c r="D30" s="5"/>
      <c r="E30" s="3" t="s">
        <v>85</v>
      </c>
      <c r="F30" s="3" t="s">
        <v>81</v>
      </c>
      <c r="G30" s="3">
        <v>15</v>
      </c>
      <c r="H30" s="3">
        <v>2020</v>
      </c>
      <c r="I30" s="3"/>
      <c r="J30" s="3">
        <f t="shared" si="1"/>
        <v>2035</v>
      </c>
      <c r="K30" s="13">
        <f t="shared" si="4"/>
        <v>24555.555555555555</v>
      </c>
      <c r="L30" s="13">
        <f t="shared" si="3"/>
        <v>1637.037037037037</v>
      </c>
      <c r="M30" s="3" t="s">
        <v>115</v>
      </c>
      <c r="N30" s="1" t="s">
        <v>5</v>
      </c>
    </row>
    <row r="31" spans="1:14" ht="28.5" x14ac:dyDescent="0.2">
      <c r="A31" s="2" t="s">
        <v>113</v>
      </c>
      <c r="B31" s="11">
        <v>200</v>
      </c>
      <c r="C31" s="4">
        <f t="shared" si="0"/>
        <v>700</v>
      </c>
      <c r="D31" s="5"/>
      <c r="E31" s="3" t="s">
        <v>85</v>
      </c>
      <c r="F31" s="3" t="s">
        <v>81</v>
      </c>
      <c r="G31" s="3">
        <v>15</v>
      </c>
      <c r="H31" s="3">
        <v>2010</v>
      </c>
      <c r="I31" s="3"/>
      <c r="J31" s="3">
        <f t="shared" si="1"/>
        <v>2025</v>
      </c>
      <c r="K31" s="13">
        <f t="shared" si="4"/>
        <v>122777.77777777778</v>
      </c>
      <c r="L31" s="13">
        <f t="shared" si="3"/>
        <v>8185.1851851851852</v>
      </c>
      <c r="M31" s="3" t="s">
        <v>139</v>
      </c>
      <c r="N31" s="1" t="s">
        <v>5</v>
      </c>
    </row>
    <row r="32" spans="1:14" x14ac:dyDescent="0.2">
      <c r="A32" s="2" t="s">
        <v>27</v>
      </c>
      <c r="B32" s="4">
        <v>110</v>
      </c>
      <c r="C32" s="4">
        <f t="shared" si="0"/>
        <v>385</v>
      </c>
      <c r="D32" s="5"/>
      <c r="E32" s="3" t="s">
        <v>85</v>
      </c>
      <c r="F32" s="3" t="s">
        <v>81</v>
      </c>
      <c r="G32" s="3">
        <v>15</v>
      </c>
      <c r="H32" s="3">
        <v>2022</v>
      </c>
      <c r="I32" s="3" t="s">
        <v>91</v>
      </c>
      <c r="J32" s="3">
        <f t="shared" si="1"/>
        <v>2037</v>
      </c>
      <c r="K32" s="13">
        <f t="shared" si="4"/>
        <v>67527.777777777781</v>
      </c>
      <c r="L32" s="13">
        <f t="shared" si="3"/>
        <v>4501.8518518518522</v>
      </c>
      <c r="M32" s="3" t="s">
        <v>115</v>
      </c>
      <c r="N32" s="1" t="s">
        <v>5</v>
      </c>
    </row>
    <row r="33" spans="1:14" x14ac:dyDescent="0.2">
      <c r="A33" s="2" t="s">
        <v>28</v>
      </c>
      <c r="B33" s="4">
        <v>50</v>
      </c>
      <c r="C33" s="4">
        <f t="shared" si="0"/>
        <v>175</v>
      </c>
      <c r="D33" s="5"/>
      <c r="E33" s="3" t="s">
        <v>82</v>
      </c>
      <c r="F33" s="3" t="s">
        <v>81</v>
      </c>
      <c r="G33" s="3">
        <v>15</v>
      </c>
      <c r="H33" s="3">
        <v>2011</v>
      </c>
      <c r="I33" s="3"/>
      <c r="J33" s="3">
        <f t="shared" si="1"/>
        <v>2026</v>
      </c>
      <c r="K33" s="13">
        <f t="shared" si="4"/>
        <v>30694.444444444445</v>
      </c>
      <c r="L33" s="13">
        <f t="shared" si="3"/>
        <v>2046.2962962962963</v>
      </c>
      <c r="M33" s="3" t="s">
        <v>125</v>
      </c>
      <c r="N33" s="1" t="s">
        <v>5</v>
      </c>
    </row>
    <row r="34" spans="1:14" ht="28.5" x14ac:dyDescent="0.2">
      <c r="A34" s="2" t="s">
        <v>29</v>
      </c>
      <c r="B34" s="4">
        <v>990</v>
      </c>
      <c r="C34" s="4">
        <f t="shared" si="0"/>
        <v>3465</v>
      </c>
      <c r="D34" s="2" t="s">
        <v>18</v>
      </c>
      <c r="E34" s="3" t="s">
        <v>88</v>
      </c>
      <c r="F34" s="3" t="s">
        <v>89</v>
      </c>
      <c r="G34" s="3">
        <v>7</v>
      </c>
      <c r="H34" s="3">
        <v>2022</v>
      </c>
      <c r="I34" s="3"/>
      <c r="J34" s="3">
        <f t="shared" si="1"/>
        <v>2029</v>
      </c>
      <c r="K34" s="13">
        <f t="shared" si="4"/>
        <v>607750</v>
      </c>
      <c r="L34" s="13">
        <f t="shared" si="3"/>
        <v>86821.428571428565</v>
      </c>
      <c r="M34" s="20" t="s">
        <v>146</v>
      </c>
      <c r="N34" s="1" t="s">
        <v>5</v>
      </c>
    </row>
    <row r="35" spans="1:14" x14ac:dyDescent="0.2">
      <c r="A35" s="2" t="s">
        <v>30</v>
      </c>
      <c r="B35" s="4">
        <v>80</v>
      </c>
      <c r="C35" s="4">
        <f t="shared" si="0"/>
        <v>280</v>
      </c>
      <c r="D35" s="5"/>
      <c r="E35" s="3" t="s">
        <v>85</v>
      </c>
      <c r="F35" s="3" t="s">
        <v>81</v>
      </c>
      <c r="G35" s="3">
        <v>15</v>
      </c>
      <c r="H35" s="3">
        <v>2010</v>
      </c>
      <c r="I35" s="3"/>
      <c r="J35" s="3">
        <f t="shared" si="1"/>
        <v>2025</v>
      </c>
      <c r="K35" s="13">
        <f t="shared" si="4"/>
        <v>49111.111111111109</v>
      </c>
      <c r="L35" s="13">
        <f t="shared" si="3"/>
        <v>3274.0740740740739</v>
      </c>
      <c r="M35" s="3" t="s">
        <v>147</v>
      </c>
      <c r="N35" s="1" t="s">
        <v>5</v>
      </c>
    </row>
    <row r="36" spans="1:14" x14ac:dyDescent="0.2">
      <c r="A36" s="2" t="s">
        <v>31</v>
      </c>
      <c r="B36" s="4">
        <v>80</v>
      </c>
      <c r="C36" s="4">
        <f t="shared" si="0"/>
        <v>280</v>
      </c>
      <c r="D36" s="2" t="s">
        <v>5</v>
      </c>
      <c r="E36" s="3" t="s">
        <v>82</v>
      </c>
      <c r="F36" s="3" t="s">
        <v>81</v>
      </c>
      <c r="G36" s="3">
        <v>15</v>
      </c>
      <c r="H36" s="3">
        <v>2020</v>
      </c>
      <c r="I36" s="3"/>
      <c r="J36" s="3">
        <f t="shared" si="1"/>
        <v>2035</v>
      </c>
      <c r="K36" s="13">
        <f t="shared" si="4"/>
        <v>49111.111111111109</v>
      </c>
      <c r="L36" s="13">
        <f t="shared" si="3"/>
        <v>3274.0740740740739</v>
      </c>
      <c r="M36" s="3" t="s">
        <v>115</v>
      </c>
    </row>
    <row r="37" spans="1:14" x14ac:dyDescent="0.2">
      <c r="A37" s="2" t="s">
        <v>32</v>
      </c>
      <c r="B37" s="4">
        <v>180</v>
      </c>
      <c r="C37" s="4">
        <f t="shared" si="0"/>
        <v>630</v>
      </c>
      <c r="D37" s="5"/>
      <c r="E37" s="3" t="s">
        <v>85</v>
      </c>
      <c r="F37" s="3" t="s">
        <v>119</v>
      </c>
      <c r="G37" s="3">
        <v>15</v>
      </c>
      <c r="H37" s="3">
        <v>2020</v>
      </c>
      <c r="I37" s="3"/>
      <c r="J37" s="3">
        <f t="shared" si="1"/>
        <v>2035</v>
      </c>
      <c r="K37" s="13">
        <f t="shared" si="4"/>
        <v>110500</v>
      </c>
      <c r="L37" s="13">
        <f t="shared" si="3"/>
        <v>7366.666666666667</v>
      </c>
      <c r="M37" s="3" t="s">
        <v>115</v>
      </c>
      <c r="N37" s="1" t="s">
        <v>5</v>
      </c>
    </row>
    <row r="38" spans="1:14" x14ac:dyDescent="0.2">
      <c r="A38" s="2" t="s">
        <v>34</v>
      </c>
      <c r="B38" s="4">
        <v>120</v>
      </c>
      <c r="C38" s="4">
        <f t="shared" si="0"/>
        <v>420</v>
      </c>
      <c r="D38" s="5"/>
      <c r="E38" s="3" t="s">
        <v>87</v>
      </c>
      <c r="F38" s="3" t="s">
        <v>81</v>
      </c>
      <c r="G38" s="3">
        <v>15</v>
      </c>
      <c r="H38" s="3">
        <v>2020</v>
      </c>
      <c r="I38" s="3"/>
      <c r="J38" s="3">
        <f t="shared" si="1"/>
        <v>2035</v>
      </c>
      <c r="K38" s="13">
        <f t="shared" si="4"/>
        <v>73666.666666666672</v>
      </c>
      <c r="L38" s="13">
        <f t="shared" si="3"/>
        <v>4911.1111111111113</v>
      </c>
      <c r="M38" s="3" t="s">
        <v>115</v>
      </c>
      <c r="N38" s="1" t="s">
        <v>5</v>
      </c>
    </row>
    <row r="39" spans="1:14" x14ac:dyDescent="0.2">
      <c r="A39" s="2" t="s">
        <v>35</v>
      </c>
      <c r="B39" s="4">
        <v>200</v>
      </c>
      <c r="C39" s="4">
        <f t="shared" si="0"/>
        <v>700</v>
      </c>
      <c r="D39" s="5"/>
      <c r="E39" s="3" t="s">
        <v>85</v>
      </c>
      <c r="F39" s="3" t="s">
        <v>80</v>
      </c>
      <c r="G39" s="3">
        <v>10</v>
      </c>
      <c r="H39" s="3">
        <v>2020</v>
      </c>
      <c r="I39" s="3"/>
      <c r="J39" s="3">
        <f t="shared" si="1"/>
        <v>2030</v>
      </c>
      <c r="K39" s="13">
        <f t="shared" si="4"/>
        <v>122777.77777777778</v>
      </c>
      <c r="L39" s="13">
        <f t="shared" si="3"/>
        <v>12277.777777777777</v>
      </c>
      <c r="M39" s="3" t="s">
        <v>150</v>
      </c>
      <c r="N39" s="1" t="s">
        <v>5</v>
      </c>
    </row>
    <row r="40" spans="1:14" x14ac:dyDescent="0.2">
      <c r="A40" s="2" t="s">
        <v>120</v>
      </c>
      <c r="B40" s="4">
        <v>70</v>
      </c>
      <c r="C40" s="4">
        <f t="shared" si="0"/>
        <v>245</v>
      </c>
      <c r="D40" s="2" t="s">
        <v>5</v>
      </c>
      <c r="E40" s="3" t="s">
        <v>85</v>
      </c>
      <c r="F40" s="3" t="s">
        <v>81</v>
      </c>
      <c r="G40" s="3">
        <v>15</v>
      </c>
      <c r="H40" s="3">
        <v>2021</v>
      </c>
      <c r="I40" s="3"/>
      <c r="J40" s="3">
        <f t="shared" si="1"/>
        <v>2036</v>
      </c>
      <c r="K40" s="13">
        <f t="shared" si="4"/>
        <v>42972.222222222226</v>
      </c>
      <c r="L40" s="13">
        <f t="shared" si="3"/>
        <v>2864.8148148148152</v>
      </c>
      <c r="M40" s="3" t="s">
        <v>115</v>
      </c>
      <c r="N40" s="1" t="s">
        <v>5</v>
      </c>
    </row>
    <row r="41" spans="1:14" x14ac:dyDescent="0.2">
      <c r="A41" s="2" t="s">
        <v>36</v>
      </c>
      <c r="B41" s="4">
        <v>170</v>
      </c>
      <c r="C41" s="4">
        <f t="shared" si="0"/>
        <v>595</v>
      </c>
      <c r="D41" s="5"/>
      <c r="E41" s="3" t="s">
        <v>87</v>
      </c>
      <c r="F41" s="3" t="s">
        <v>81</v>
      </c>
      <c r="G41" s="3">
        <v>15</v>
      </c>
      <c r="H41" s="3">
        <v>2021</v>
      </c>
      <c r="I41" s="3"/>
      <c r="J41" s="3">
        <f t="shared" si="1"/>
        <v>2036</v>
      </c>
      <c r="K41" s="13">
        <f t="shared" si="4"/>
        <v>104361.11111111111</v>
      </c>
      <c r="L41" s="13">
        <f t="shared" si="3"/>
        <v>6957.4074074074069</v>
      </c>
      <c r="M41" s="3" t="s">
        <v>115</v>
      </c>
      <c r="N41" s="1" t="s">
        <v>5</v>
      </c>
    </row>
    <row r="42" spans="1:14" x14ac:dyDescent="0.2">
      <c r="A42" s="2" t="s">
        <v>37</v>
      </c>
      <c r="B42" s="4">
        <v>230</v>
      </c>
      <c r="C42" s="4">
        <f t="shared" ref="C42:C73" si="5">B42*3.5</f>
        <v>805</v>
      </c>
      <c r="D42" s="5"/>
      <c r="E42" s="3" t="s">
        <v>87</v>
      </c>
      <c r="F42" s="3" t="s">
        <v>81</v>
      </c>
      <c r="G42" s="3">
        <v>15</v>
      </c>
      <c r="H42" s="3">
        <v>2012</v>
      </c>
      <c r="I42" s="3"/>
      <c r="J42" s="3">
        <f t="shared" ref="J42:J73" si="6">H42+G42</f>
        <v>2027</v>
      </c>
      <c r="K42" s="13">
        <f t="shared" si="4"/>
        <v>141194.44444444444</v>
      </c>
      <c r="L42" s="13">
        <f t="shared" ref="L42:L73" si="7">K42/G42</f>
        <v>9412.9629629629617</v>
      </c>
      <c r="M42" s="3" t="s">
        <v>124</v>
      </c>
      <c r="N42" s="1" t="s">
        <v>5</v>
      </c>
    </row>
    <row r="43" spans="1:14" x14ac:dyDescent="0.2">
      <c r="A43" s="2" t="s">
        <v>38</v>
      </c>
      <c r="B43" s="4">
        <v>100</v>
      </c>
      <c r="C43" s="4">
        <f t="shared" si="5"/>
        <v>350</v>
      </c>
      <c r="D43" s="2" t="s">
        <v>5</v>
      </c>
      <c r="E43" s="3" t="s">
        <v>85</v>
      </c>
      <c r="F43" s="3" t="s">
        <v>81</v>
      </c>
      <c r="G43" s="3">
        <v>15</v>
      </c>
      <c r="H43" s="3">
        <v>2022</v>
      </c>
      <c r="I43" s="3"/>
      <c r="J43" s="3">
        <f t="shared" si="6"/>
        <v>2037</v>
      </c>
      <c r="K43" s="13">
        <f t="shared" si="4"/>
        <v>61388.888888888891</v>
      </c>
      <c r="L43" s="13">
        <f t="shared" si="7"/>
        <v>4092.5925925925926</v>
      </c>
      <c r="M43" s="3" t="s">
        <v>115</v>
      </c>
      <c r="N43" s="1" t="s">
        <v>5</v>
      </c>
    </row>
    <row r="44" spans="1:14" x14ac:dyDescent="0.2">
      <c r="A44" s="2" t="s">
        <v>39</v>
      </c>
      <c r="B44" s="4">
        <v>340</v>
      </c>
      <c r="C44" s="4">
        <f t="shared" si="5"/>
        <v>1190</v>
      </c>
      <c r="D44" s="5"/>
      <c r="E44" s="3" t="s">
        <v>87</v>
      </c>
      <c r="F44" s="3" t="s">
        <v>119</v>
      </c>
      <c r="G44" s="3">
        <v>15</v>
      </c>
      <c r="H44" s="3">
        <v>2022</v>
      </c>
      <c r="I44" s="3" t="s">
        <v>91</v>
      </c>
      <c r="J44" s="3">
        <f t="shared" si="6"/>
        <v>2037</v>
      </c>
      <c r="K44" s="13">
        <f t="shared" si="4"/>
        <v>208722.22222222222</v>
      </c>
      <c r="L44" s="13">
        <f t="shared" si="7"/>
        <v>13914.814814814814</v>
      </c>
      <c r="M44" s="3" t="s">
        <v>115</v>
      </c>
      <c r="N44" s="1" t="s">
        <v>5</v>
      </c>
    </row>
    <row r="45" spans="1:14" x14ac:dyDescent="0.2">
      <c r="A45" s="2" t="s">
        <v>40</v>
      </c>
      <c r="B45" s="4">
        <v>70</v>
      </c>
      <c r="C45" s="4">
        <f t="shared" si="5"/>
        <v>245</v>
      </c>
      <c r="D45" s="5"/>
      <c r="E45" s="3" t="s">
        <v>87</v>
      </c>
      <c r="F45" s="3" t="s">
        <v>81</v>
      </c>
      <c r="G45" s="3">
        <v>15</v>
      </c>
      <c r="H45" s="3">
        <v>2023</v>
      </c>
      <c r="I45" s="3"/>
      <c r="J45" s="3">
        <f t="shared" si="6"/>
        <v>2038</v>
      </c>
      <c r="K45" s="13">
        <f t="shared" si="4"/>
        <v>42972.222222222226</v>
      </c>
      <c r="L45" s="13">
        <f t="shared" si="7"/>
        <v>2864.8148148148152</v>
      </c>
      <c r="M45" s="3" t="s">
        <v>115</v>
      </c>
      <c r="N45" s="1" t="s">
        <v>5</v>
      </c>
    </row>
    <row r="46" spans="1:14" x14ac:dyDescent="0.2">
      <c r="A46" s="2" t="s">
        <v>155</v>
      </c>
      <c r="B46" s="4">
        <v>80</v>
      </c>
      <c r="C46" s="4">
        <f t="shared" si="5"/>
        <v>280</v>
      </c>
      <c r="D46" s="5"/>
      <c r="E46" s="3" t="s">
        <v>82</v>
      </c>
      <c r="F46" s="3" t="s">
        <v>81</v>
      </c>
      <c r="G46" s="3">
        <v>15</v>
      </c>
      <c r="H46" s="3">
        <v>2023</v>
      </c>
      <c r="I46" s="3"/>
      <c r="J46" s="3">
        <f t="shared" si="6"/>
        <v>2038</v>
      </c>
      <c r="K46" s="13">
        <f t="shared" si="4"/>
        <v>49111.111111111109</v>
      </c>
      <c r="L46" s="13">
        <f t="shared" si="7"/>
        <v>3274.0740740740739</v>
      </c>
      <c r="M46" s="3" t="s">
        <v>115</v>
      </c>
      <c r="N46" s="1" t="s">
        <v>5</v>
      </c>
    </row>
    <row r="47" spans="1:14" x14ac:dyDescent="0.2">
      <c r="A47" s="2" t="s">
        <v>41</v>
      </c>
      <c r="B47" s="4">
        <v>210</v>
      </c>
      <c r="C47" s="4">
        <f t="shared" si="5"/>
        <v>735</v>
      </c>
      <c r="D47" s="2" t="s">
        <v>5</v>
      </c>
      <c r="E47" s="3" t="s">
        <v>82</v>
      </c>
      <c r="F47" s="3" t="s">
        <v>80</v>
      </c>
      <c r="G47" s="3">
        <v>10</v>
      </c>
      <c r="H47" s="3">
        <v>2023</v>
      </c>
      <c r="I47" s="3"/>
      <c r="J47" s="3">
        <f t="shared" si="6"/>
        <v>2033</v>
      </c>
      <c r="K47" s="13">
        <f t="shared" si="4"/>
        <v>128916.66666666667</v>
      </c>
      <c r="L47" s="13">
        <f t="shared" si="7"/>
        <v>12891.666666666668</v>
      </c>
      <c r="M47" s="3" t="s">
        <v>115</v>
      </c>
      <c r="N47" s="1" t="s">
        <v>5</v>
      </c>
    </row>
    <row r="48" spans="1:14" x14ac:dyDescent="0.2">
      <c r="A48" s="2" t="s">
        <v>42</v>
      </c>
      <c r="B48" s="4">
        <v>200</v>
      </c>
      <c r="C48" s="4">
        <f t="shared" si="5"/>
        <v>700</v>
      </c>
      <c r="D48" s="5"/>
      <c r="E48" s="3" t="s">
        <v>82</v>
      </c>
      <c r="F48" s="3" t="s">
        <v>80</v>
      </c>
      <c r="G48" s="3">
        <v>10</v>
      </c>
      <c r="H48" s="3">
        <v>2025</v>
      </c>
      <c r="I48" s="3"/>
      <c r="J48" s="3">
        <f t="shared" si="6"/>
        <v>2035</v>
      </c>
      <c r="K48" s="13">
        <f t="shared" si="4"/>
        <v>122777.77777777778</v>
      </c>
      <c r="L48" s="13">
        <f t="shared" si="7"/>
        <v>12277.777777777777</v>
      </c>
      <c r="M48" s="3" t="s">
        <v>118</v>
      </c>
      <c r="N48" s="1" t="s">
        <v>5</v>
      </c>
    </row>
    <row r="49" spans="1:14" x14ac:dyDescent="0.2">
      <c r="A49" s="2" t="s">
        <v>43</v>
      </c>
      <c r="B49" s="4">
        <v>300</v>
      </c>
      <c r="C49" s="4">
        <f t="shared" si="5"/>
        <v>1050</v>
      </c>
      <c r="D49" s="2" t="s">
        <v>5</v>
      </c>
      <c r="E49" s="3" t="s">
        <v>85</v>
      </c>
      <c r="F49" s="3" t="s">
        <v>81</v>
      </c>
      <c r="G49" s="3">
        <v>15</v>
      </c>
      <c r="H49" s="3">
        <v>2020</v>
      </c>
      <c r="I49" s="3"/>
      <c r="J49" s="3">
        <f t="shared" si="6"/>
        <v>2035</v>
      </c>
      <c r="K49" s="13">
        <f t="shared" si="4"/>
        <v>184166.66666666669</v>
      </c>
      <c r="L49" s="13">
        <f t="shared" si="7"/>
        <v>12277.777777777779</v>
      </c>
      <c r="M49" s="3" t="s">
        <v>148</v>
      </c>
      <c r="N49" s="1" t="s">
        <v>5</v>
      </c>
    </row>
    <row r="50" spans="1:14" x14ac:dyDescent="0.2">
      <c r="A50" s="2" t="s">
        <v>44</v>
      </c>
      <c r="B50" s="4">
        <v>210</v>
      </c>
      <c r="C50" s="4">
        <f t="shared" si="5"/>
        <v>735</v>
      </c>
      <c r="D50" s="2" t="s">
        <v>5</v>
      </c>
      <c r="E50" s="3" t="s">
        <v>82</v>
      </c>
      <c r="F50" s="3" t="s">
        <v>81</v>
      </c>
      <c r="G50" s="3">
        <v>15</v>
      </c>
      <c r="H50" s="3">
        <v>2022</v>
      </c>
      <c r="I50" s="3"/>
      <c r="J50" s="3">
        <f t="shared" si="6"/>
        <v>2037</v>
      </c>
      <c r="K50" s="13">
        <f t="shared" si="4"/>
        <v>128916.66666666667</v>
      </c>
      <c r="L50" s="13">
        <f t="shared" si="7"/>
        <v>8594.4444444444453</v>
      </c>
      <c r="M50" s="3" t="s">
        <v>122</v>
      </c>
      <c r="N50" s="1" t="s">
        <v>5</v>
      </c>
    </row>
    <row r="51" spans="1:14" x14ac:dyDescent="0.2">
      <c r="A51" s="2" t="s">
        <v>45</v>
      </c>
      <c r="B51" s="4">
        <v>100</v>
      </c>
      <c r="C51" s="4">
        <f t="shared" si="5"/>
        <v>350</v>
      </c>
      <c r="D51" s="5"/>
      <c r="E51" s="3" t="s">
        <v>82</v>
      </c>
      <c r="F51" s="3" t="s">
        <v>81</v>
      </c>
      <c r="G51" s="3">
        <v>15</v>
      </c>
      <c r="H51" s="3">
        <v>2022</v>
      </c>
      <c r="I51" s="3"/>
      <c r="J51" s="3">
        <f t="shared" si="6"/>
        <v>2037</v>
      </c>
      <c r="K51" s="13">
        <f t="shared" si="4"/>
        <v>61388.888888888891</v>
      </c>
      <c r="L51" s="13">
        <f t="shared" si="7"/>
        <v>4092.5925925925926</v>
      </c>
      <c r="M51" s="3" t="s">
        <v>121</v>
      </c>
      <c r="N51" s="1" t="s">
        <v>5</v>
      </c>
    </row>
    <row r="52" spans="1:14" x14ac:dyDescent="0.2">
      <c r="A52" s="2" t="s">
        <v>46</v>
      </c>
      <c r="B52" s="4">
        <v>1130</v>
      </c>
      <c r="C52" s="4">
        <f t="shared" si="5"/>
        <v>3955</v>
      </c>
      <c r="D52" s="5"/>
      <c r="E52" s="3" t="s">
        <v>87</v>
      </c>
      <c r="F52" s="3" t="s">
        <v>89</v>
      </c>
      <c r="G52" s="3">
        <v>7</v>
      </c>
      <c r="H52" s="3">
        <v>2019</v>
      </c>
      <c r="I52" s="3"/>
      <c r="J52" s="3">
        <f t="shared" si="6"/>
        <v>2026</v>
      </c>
      <c r="K52" s="13">
        <f t="shared" si="4"/>
        <v>693694.4444444445</v>
      </c>
      <c r="L52" s="13">
        <f t="shared" si="7"/>
        <v>99099.206349206361</v>
      </c>
      <c r="M52" s="3" t="s">
        <v>145</v>
      </c>
      <c r="N52" s="1" t="s">
        <v>5</v>
      </c>
    </row>
    <row r="53" spans="1:14" x14ac:dyDescent="0.2">
      <c r="A53" s="2" t="s">
        <v>143</v>
      </c>
      <c r="B53" s="4">
        <v>100</v>
      </c>
      <c r="C53" s="4">
        <f t="shared" si="5"/>
        <v>350</v>
      </c>
      <c r="D53" s="5"/>
      <c r="E53" s="3" t="s">
        <v>87</v>
      </c>
      <c r="F53" s="3" t="s">
        <v>81</v>
      </c>
      <c r="G53" s="3">
        <v>15</v>
      </c>
      <c r="H53" s="3">
        <v>2024</v>
      </c>
      <c r="I53" s="3" t="s">
        <v>91</v>
      </c>
      <c r="J53" s="3">
        <f t="shared" si="6"/>
        <v>2039</v>
      </c>
      <c r="K53" s="13">
        <f t="shared" si="4"/>
        <v>61388.888888888891</v>
      </c>
      <c r="L53" s="13">
        <f t="shared" si="7"/>
        <v>4092.5925925925926</v>
      </c>
      <c r="M53" s="3" t="s">
        <v>118</v>
      </c>
      <c r="N53" s="1" t="s">
        <v>5</v>
      </c>
    </row>
    <row r="54" spans="1:14" ht="28.5" x14ac:dyDescent="0.2">
      <c r="A54" s="2" t="s">
        <v>47</v>
      </c>
      <c r="B54" s="4">
        <v>330</v>
      </c>
      <c r="C54" s="4">
        <f t="shared" si="5"/>
        <v>1155</v>
      </c>
      <c r="D54" s="5"/>
      <c r="E54" s="3" t="s">
        <v>87</v>
      </c>
      <c r="F54" s="3" t="s">
        <v>89</v>
      </c>
      <c r="G54" s="3">
        <v>7</v>
      </c>
      <c r="H54" s="3">
        <v>2023</v>
      </c>
      <c r="I54" s="3"/>
      <c r="J54" s="3">
        <f t="shared" si="6"/>
        <v>2030</v>
      </c>
      <c r="K54" s="13">
        <f t="shared" si="4"/>
        <v>202583.33333333334</v>
      </c>
      <c r="L54" s="13">
        <f t="shared" si="7"/>
        <v>28940.476190476191</v>
      </c>
      <c r="M54" s="20" t="s">
        <v>157</v>
      </c>
      <c r="N54" s="1" t="s">
        <v>5</v>
      </c>
    </row>
    <row r="55" spans="1:14" x14ac:dyDescent="0.2">
      <c r="A55" s="2" t="s">
        <v>48</v>
      </c>
      <c r="B55" s="4">
        <v>50</v>
      </c>
      <c r="C55" s="4">
        <f t="shared" si="5"/>
        <v>175</v>
      </c>
      <c r="D55" s="5"/>
      <c r="E55" s="3" t="s">
        <v>87</v>
      </c>
      <c r="F55" s="3" t="s">
        <v>81</v>
      </c>
      <c r="G55" s="3">
        <v>15</v>
      </c>
      <c r="H55" s="3">
        <v>2012</v>
      </c>
      <c r="I55" s="3"/>
      <c r="J55" s="3">
        <f t="shared" si="6"/>
        <v>2027</v>
      </c>
      <c r="K55" s="13">
        <f t="shared" si="4"/>
        <v>30694.444444444445</v>
      </c>
      <c r="L55" s="13">
        <f t="shared" si="7"/>
        <v>2046.2962962962963</v>
      </c>
      <c r="M55" s="3" t="s">
        <v>129</v>
      </c>
      <c r="N55" s="1" t="s">
        <v>5</v>
      </c>
    </row>
    <row r="56" spans="1:14" x14ac:dyDescent="0.2">
      <c r="A56" s="2" t="s">
        <v>49</v>
      </c>
      <c r="B56" s="4">
        <v>90</v>
      </c>
      <c r="C56" s="4">
        <f t="shared" si="5"/>
        <v>315</v>
      </c>
      <c r="D56" s="5"/>
      <c r="E56" s="3" t="s">
        <v>85</v>
      </c>
      <c r="F56" s="3" t="s">
        <v>81</v>
      </c>
      <c r="G56" s="3">
        <v>15</v>
      </c>
      <c r="H56" s="3">
        <v>2020</v>
      </c>
      <c r="I56" s="3"/>
      <c r="J56" s="3">
        <f t="shared" si="6"/>
        <v>2035</v>
      </c>
      <c r="K56" s="13">
        <f t="shared" si="4"/>
        <v>55250</v>
      </c>
      <c r="L56" s="13">
        <f t="shared" si="7"/>
        <v>3683.3333333333335</v>
      </c>
      <c r="M56" s="3" t="s">
        <v>115</v>
      </c>
      <c r="N56" s="1" t="s">
        <v>5</v>
      </c>
    </row>
    <row r="57" spans="1:14" x14ac:dyDescent="0.2">
      <c r="A57" s="2" t="s">
        <v>50</v>
      </c>
      <c r="B57" s="4">
        <v>50</v>
      </c>
      <c r="C57" s="4">
        <f t="shared" si="5"/>
        <v>175</v>
      </c>
      <c r="D57" s="5"/>
      <c r="E57" s="3" t="s">
        <v>86</v>
      </c>
      <c r="F57" s="3" t="s">
        <v>81</v>
      </c>
      <c r="G57" s="3">
        <v>15</v>
      </c>
      <c r="H57" s="3">
        <v>2020</v>
      </c>
      <c r="I57" s="3"/>
      <c r="J57" s="3">
        <f t="shared" si="6"/>
        <v>2035</v>
      </c>
      <c r="K57" s="13">
        <f t="shared" si="4"/>
        <v>30694.444444444445</v>
      </c>
      <c r="L57" s="13">
        <f t="shared" si="7"/>
        <v>2046.2962962962963</v>
      </c>
      <c r="M57" s="3" t="s">
        <v>115</v>
      </c>
      <c r="N57" s="1" t="s">
        <v>5</v>
      </c>
    </row>
    <row r="58" spans="1:14" x14ac:dyDescent="0.2">
      <c r="A58" s="2" t="s">
        <v>92</v>
      </c>
      <c r="B58" s="4">
        <v>60</v>
      </c>
      <c r="C58" s="4">
        <f t="shared" si="5"/>
        <v>210</v>
      </c>
      <c r="D58" s="5"/>
      <c r="E58" s="3" t="s">
        <v>82</v>
      </c>
      <c r="F58" s="3" t="s">
        <v>81</v>
      </c>
      <c r="G58" s="3">
        <v>15</v>
      </c>
      <c r="H58" s="3">
        <v>2020</v>
      </c>
      <c r="I58" s="3"/>
      <c r="J58" s="3">
        <f t="shared" si="6"/>
        <v>2035</v>
      </c>
      <c r="K58" s="13">
        <f t="shared" si="4"/>
        <v>36833.333333333336</v>
      </c>
      <c r="L58" s="13">
        <f t="shared" si="7"/>
        <v>2455.5555555555557</v>
      </c>
      <c r="M58" s="3" t="s">
        <v>115</v>
      </c>
      <c r="N58" s="1" t="s">
        <v>5</v>
      </c>
    </row>
    <row r="59" spans="1:14" x14ac:dyDescent="0.2">
      <c r="A59" s="2" t="s">
        <v>51</v>
      </c>
      <c r="B59" s="4">
        <v>80</v>
      </c>
      <c r="C59" s="4">
        <f t="shared" si="5"/>
        <v>280</v>
      </c>
      <c r="D59" s="5"/>
      <c r="E59" s="3" t="s">
        <v>82</v>
      </c>
      <c r="F59" s="3" t="s">
        <v>81</v>
      </c>
      <c r="G59" s="3">
        <v>15</v>
      </c>
      <c r="H59" s="3">
        <v>2020</v>
      </c>
      <c r="I59" s="3"/>
      <c r="J59" s="3">
        <f t="shared" si="6"/>
        <v>2035</v>
      </c>
      <c r="K59" s="13">
        <f t="shared" si="4"/>
        <v>49111.111111111109</v>
      </c>
      <c r="L59" s="13">
        <f t="shared" si="7"/>
        <v>3274.0740740740739</v>
      </c>
      <c r="M59" s="3" t="s">
        <v>115</v>
      </c>
      <c r="N59" s="1" t="s">
        <v>5</v>
      </c>
    </row>
    <row r="60" spans="1:14" x14ac:dyDescent="0.2">
      <c r="A60" s="2" t="s">
        <v>52</v>
      </c>
      <c r="B60" s="4">
        <v>160</v>
      </c>
      <c r="C60" s="4">
        <f t="shared" si="5"/>
        <v>560</v>
      </c>
      <c r="D60" s="5"/>
      <c r="E60" s="3" t="s">
        <v>87</v>
      </c>
      <c r="F60" s="3" t="s">
        <v>81</v>
      </c>
      <c r="G60" s="3">
        <v>15</v>
      </c>
      <c r="H60" s="3">
        <v>2013</v>
      </c>
      <c r="I60" s="3"/>
      <c r="J60" s="3">
        <f t="shared" si="6"/>
        <v>2028</v>
      </c>
      <c r="K60" s="13">
        <f t="shared" si="4"/>
        <v>98222.222222222219</v>
      </c>
      <c r="L60" s="13">
        <f t="shared" si="7"/>
        <v>6548.1481481481478</v>
      </c>
      <c r="M60" s="3" t="s">
        <v>125</v>
      </c>
      <c r="N60" s="1" t="s">
        <v>5</v>
      </c>
    </row>
    <row r="61" spans="1:14" x14ac:dyDescent="0.2">
      <c r="A61" s="2" t="s">
        <v>53</v>
      </c>
      <c r="B61" s="4">
        <v>60</v>
      </c>
      <c r="C61" s="4">
        <f t="shared" si="5"/>
        <v>210</v>
      </c>
      <c r="D61" s="5"/>
      <c r="E61" s="3" t="s">
        <v>82</v>
      </c>
      <c r="F61" s="3" t="s">
        <v>81</v>
      </c>
      <c r="G61" s="3">
        <v>15</v>
      </c>
      <c r="H61" s="3">
        <v>2017</v>
      </c>
      <c r="I61" s="3"/>
      <c r="J61" s="3">
        <f t="shared" si="6"/>
        <v>2032</v>
      </c>
      <c r="K61" s="13">
        <f t="shared" ref="K61:K85" si="8">B61*$H$2</f>
        <v>36833.333333333336</v>
      </c>
      <c r="L61" s="13">
        <f t="shared" si="7"/>
        <v>2455.5555555555557</v>
      </c>
      <c r="M61" s="3" t="s">
        <v>115</v>
      </c>
      <c r="N61" s="1" t="s">
        <v>5</v>
      </c>
    </row>
    <row r="62" spans="1:14" x14ac:dyDescent="0.2">
      <c r="A62" s="2" t="s">
        <v>93</v>
      </c>
      <c r="B62" s="4">
        <v>180</v>
      </c>
      <c r="C62" s="4">
        <f t="shared" si="5"/>
        <v>630</v>
      </c>
      <c r="D62" s="5"/>
      <c r="E62" s="3" t="s">
        <v>94</v>
      </c>
      <c r="F62" s="3" t="s">
        <v>81</v>
      </c>
      <c r="G62" s="3">
        <v>15</v>
      </c>
      <c r="H62" s="3">
        <v>2012</v>
      </c>
      <c r="I62" s="3"/>
      <c r="J62" s="3">
        <f t="shared" si="6"/>
        <v>2027</v>
      </c>
      <c r="K62" s="13">
        <f t="shared" si="8"/>
        <v>110500</v>
      </c>
      <c r="L62" s="13">
        <f t="shared" si="7"/>
        <v>7366.666666666667</v>
      </c>
      <c r="M62" s="3" t="s">
        <v>131</v>
      </c>
      <c r="N62" s="1" t="s">
        <v>5</v>
      </c>
    </row>
    <row r="63" spans="1:14" x14ac:dyDescent="0.2">
      <c r="A63" s="2" t="s">
        <v>54</v>
      </c>
      <c r="B63" s="4">
        <v>180</v>
      </c>
      <c r="C63" s="4">
        <f t="shared" si="5"/>
        <v>630</v>
      </c>
      <c r="D63" s="2" t="s">
        <v>5</v>
      </c>
      <c r="E63" s="3" t="s">
        <v>82</v>
      </c>
      <c r="F63" s="3" t="s">
        <v>81</v>
      </c>
      <c r="G63" s="3">
        <v>15</v>
      </c>
      <c r="H63" s="3">
        <v>2019</v>
      </c>
      <c r="I63" s="3"/>
      <c r="J63" s="3">
        <f t="shared" si="6"/>
        <v>2034</v>
      </c>
      <c r="K63" s="13">
        <f t="shared" si="8"/>
        <v>110500</v>
      </c>
      <c r="L63" s="13">
        <f t="shared" si="7"/>
        <v>7366.666666666667</v>
      </c>
      <c r="M63" s="3" t="s">
        <v>115</v>
      </c>
      <c r="N63" s="1" t="s">
        <v>5</v>
      </c>
    </row>
    <row r="64" spans="1:14" x14ac:dyDescent="0.2">
      <c r="A64" s="2" t="s">
        <v>55</v>
      </c>
      <c r="B64" s="4">
        <v>260</v>
      </c>
      <c r="C64" s="4">
        <f t="shared" si="5"/>
        <v>910</v>
      </c>
      <c r="D64" s="5"/>
      <c r="E64" s="3" t="s">
        <v>87</v>
      </c>
      <c r="F64" s="3" t="s">
        <v>81</v>
      </c>
      <c r="G64" s="3">
        <v>15</v>
      </c>
      <c r="H64" s="3">
        <v>2015</v>
      </c>
      <c r="I64" s="3"/>
      <c r="J64" s="3">
        <f t="shared" si="6"/>
        <v>2030</v>
      </c>
      <c r="K64" s="13">
        <f t="shared" si="8"/>
        <v>159611.11111111112</v>
      </c>
      <c r="L64" s="13">
        <f t="shared" si="7"/>
        <v>10640.740740740741</v>
      </c>
      <c r="M64" s="3" t="s">
        <v>116</v>
      </c>
      <c r="N64" s="1" t="s">
        <v>5</v>
      </c>
    </row>
    <row r="65" spans="1:14" x14ac:dyDescent="0.2">
      <c r="A65" s="2" t="s">
        <v>56</v>
      </c>
      <c r="B65" s="4">
        <v>40</v>
      </c>
      <c r="C65" s="4">
        <f t="shared" si="5"/>
        <v>140</v>
      </c>
      <c r="D65" s="5"/>
      <c r="E65" s="3" t="s">
        <v>82</v>
      </c>
      <c r="F65" s="3" t="s">
        <v>81</v>
      </c>
      <c r="G65" s="3">
        <v>15</v>
      </c>
      <c r="H65" s="3">
        <v>2020</v>
      </c>
      <c r="I65" s="3"/>
      <c r="J65" s="3">
        <f t="shared" si="6"/>
        <v>2035</v>
      </c>
      <c r="K65" s="13">
        <f t="shared" si="8"/>
        <v>24555.555555555555</v>
      </c>
      <c r="L65" s="13">
        <f t="shared" si="7"/>
        <v>1637.037037037037</v>
      </c>
      <c r="M65" s="3" t="s">
        <v>115</v>
      </c>
      <c r="N65" s="1" t="s">
        <v>5</v>
      </c>
    </row>
    <row r="66" spans="1:14" s="9" customFormat="1" x14ac:dyDescent="0.2">
      <c r="A66" s="2" t="s">
        <v>130</v>
      </c>
      <c r="B66" s="4">
        <v>100</v>
      </c>
      <c r="C66" s="4">
        <f t="shared" si="5"/>
        <v>350</v>
      </c>
      <c r="D66" s="5"/>
      <c r="E66" s="3" t="s">
        <v>82</v>
      </c>
      <c r="F66" s="3" t="s">
        <v>80</v>
      </c>
      <c r="G66" s="3">
        <v>10</v>
      </c>
      <c r="H66" s="3">
        <v>2024</v>
      </c>
      <c r="I66" s="3"/>
      <c r="J66" s="3">
        <f t="shared" si="6"/>
        <v>2034</v>
      </c>
      <c r="K66" s="13">
        <f t="shared" si="8"/>
        <v>61388.888888888891</v>
      </c>
      <c r="L66" s="13">
        <f t="shared" si="7"/>
        <v>6138.8888888888887</v>
      </c>
      <c r="M66" s="3" t="s">
        <v>115</v>
      </c>
      <c r="N66" s="9" t="s">
        <v>5</v>
      </c>
    </row>
    <row r="67" spans="1:14" x14ac:dyDescent="0.2">
      <c r="A67" s="2" t="s">
        <v>58</v>
      </c>
      <c r="B67" s="4">
        <v>240</v>
      </c>
      <c r="C67" s="4">
        <f t="shared" si="5"/>
        <v>840</v>
      </c>
      <c r="D67" s="2" t="s">
        <v>5</v>
      </c>
      <c r="E67" s="3" t="s">
        <v>82</v>
      </c>
      <c r="F67" s="3" t="s">
        <v>81</v>
      </c>
      <c r="G67" s="3">
        <v>15</v>
      </c>
      <c r="H67" s="3">
        <v>2020</v>
      </c>
      <c r="I67" s="3"/>
      <c r="J67" s="3">
        <f t="shared" si="6"/>
        <v>2035</v>
      </c>
      <c r="K67" s="13">
        <f t="shared" si="8"/>
        <v>147333.33333333334</v>
      </c>
      <c r="L67" s="13">
        <f t="shared" si="7"/>
        <v>9822.2222222222226</v>
      </c>
      <c r="M67" s="3" t="s">
        <v>115</v>
      </c>
      <c r="N67" s="1" t="s">
        <v>5</v>
      </c>
    </row>
    <row r="68" spans="1:14" x14ac:dyDescent="0.2">
      <c r="A68" s="2" t="s">
        <v>59</v>
      </c>
      <c r="B68" s="4">
        <v>50</v>
      </c>
      <c r="C68" s="4">
        <f t="shared" si="5"/>
        <v>175</v>
      </c>
      <c r="D68" s="5"/>
      <c r="E68" s="3" t="s">
        <v>82</v>
      </c>
      <c r="F68" s="3" t="s">
        <v>81</v>
      </c>
      <c r="G68" s="3">
        <v>15</v>
      </c>
      <c r="H68" s="3">
        <v>2020</v>
      </c>
      <c r="I68" s="3"/>
      <c r="J68" s="3">
        <f t="shared" si="6"/>
        <v>2035</v>
      </c>
      <c r="K68" s="13">
        <f t="shared" si="8"/>
        <v>30694.444444444445</v>
      </c>
      <c r="L68" s="13">
        <f t="shared" si="7"/>
        <v>2046.2962962962963</v>
      </c>
      <c r="M68" s="3" t="s">
        <v>115</v>
      </c>
      <c r="N68" s="1" t="s">
        <v>5</v>
      </c>
    </row>
    <row r="69" spans="1:14" x14ac:dyDescent="0.2">
      <c r="A69" s="2" t="s">
        <v>60</v>
      </c>
      <c r="B69" s="4">
        <v>390</v>
      </c>
      <c r="C69" s="4">
        <f t="shared" si="5"/>
        <v>1365</v>
      </c>
      <c r="D69" s="5"/>
      <c r="E69" s="3" t="s">
        <v>87</v>
      </c>
      <c r="F69" s="3" t="s">
        <v>80</v>
      </c>
      <c r="G69" s="3">
        <v>10</v>
      </c>
      <c r="H69" s="3">
        <v>2023</v>
      </c>
      <c r="I69" s="3"/>
      <c r="J69" s="3">
        <f t="shared" si="6"/>
        <v>2033</v>
      </c>
      <c r="K69" s="13">
        <f t="shared" si="8"/>
        <v>239416.66666666669</v>
      </c>
      <c r="L69" s="13">
        <f t="shared" si="7"/>
        <v>23941.666666666668</v>
      </c>
      <c r="M69" s="3" t="s">
        <v>115</v>
      </c>
      <c r="N69" s="1" t="s">
        <v>5</v>
      </c>
    </row>
    <row r="70" spans="1:14" x14ac:dyDescent="0.2">
      <c r="A70" s="2" t="s">
        <v>61</v>
      </c>
      <c r="B70" s="4">
        <v>420</v>
      </c>
      <c r="C70" s="4">
        <f t="shared" si="5"/>
        <v>1470</v>
      </c>
      <c r="D70" s="5"/>
      <c r="E70" s="3" t="s">
        <v>87</v>
      </c>
      <c r="F70" s="3" t="s">
        <v>114</v>
      </c>
      <c r="G70" s="3">
        <v>10</v>
      </c>
      <c r="H70" s="3">
        <v>2015</v>
      </c>
      <c r="I70" s="3"/>
      <c r="J70" s="3">
        <f t="shared" si="6"/>
        <v>2025</v>
      </c>
      <c r="K70" s="13">
        <f t="shared" si="8"/>
        <v>257833.33333333334</v>
      </c>
      <c r="L70" s="13">
        <f t="shared" si="7"/>
        <v>25783.333333333336</v>
      </c>
      <c r="M70" s="3" t="s">
        <v>141</v>
      </c>
      <c r="N70" s="1" t="s">
        <v>5</v>
      </c>
    </row>
    <row r="71" spans="1:14" x14ac:dyDescent="0.2">
      <c r="A71" s="2" t="s">
        <v>62</v>
      </c>
      <c r="B71" s="4">
        <v>60</v>
      </c>
      <c r="C71" s="4">
        <f t="shared" si="5"/>
        <v>210</v>
      </c>
      <c r="D71" s="5"/>
      <c r="E71" s="3" t="s">
        <v>82</v>
      </c>
      <c r="F71" s="3" t="s">
        <v>81</v>
      </c>
      <c r="G71" s="3">
        <v>15</v>
      </c>
      <c r="H71" s="3">
        <v>2017</v>
      </c>
      <c r="I71" s="3"/>
      <c r="J71" s="3">
        <f t="shared" si="6"/>
        <v>2032</v>
      </c>
      <c r="K71" s="13">
        <f t="shared" si="8"/>
        <v>36833.333333333336</v>
      </c>
      <c r="L71" s="13">
        <f t="shared" si="7"/>
        <v>2455.5555555555557</v>
      </c>
      <c r="M71" s="3" t="s">
        <v>115</v>
      </c>
      <c r="N71" s="1" t="s">
        <v>5</v>
      </c>
    </row>
    <row r="72" spans="1:14" x14ac:dyDescent="0.2">
      <c r="A72" s="2" t="s">
        <v>63</v>
      </c>
      <c r="B72" s="4">
        <v>100</v>
      </c>
      <c r="C72" s="4">
        <f t="shared" si="5"/>
        <v>350</v>
      </c>
      <c r="D72" s="5"/>
      <c r="E72" s="3" t="s">
        <v>82</v>
      </c>
      <c r="F72" s="3" t="s">
        <v>81</v>
      </c>
      <c r="G72" s="3">
        <v>15</v>
      </c>
      <c r="H72" s="3">
        <v>2020</v>
      </c>
      <c r="I72" s="3"/>
      <c r="J72" s="3">
        <f t="shared" si="6"/>
        <v>2035</v>
      </c>
      <c r="K72" s="13">
        <f t="shared" si="8"/>
        <v>61388.888888888891</v>
      </c>
      <c r="L72" s="13">
        <f t="shared" si="7"/>
        <v>4092.5925925925926</v>
      </c>
      <c r="M72" s="3" t="s">
        <v>115</v>
      </c>
      <c r="N72" s="1" t="s">
        <v>5</v>
      </c>
    </row>
    <row r="73" spans="1:14" x14ac:dyDescent="0.2">
      <c r="A73" s="2" t="s">
        <v>64</v>
      </c>
      <c r="B73" s="4">
        <v>150</v>
      </c>
      <c r="C73" s="4">
        <f t="shared" si="5"/>
        <v>525</v>
      </c>
      <c r="D73" s="5"/>
      <c r="E73" s="3" t="s">
        <v>87</v>
      </c>
      <c r="F73" s="3" t="s">
        <v>81</v>
      </c>
      <c r="G73" s="3">
        <v>15</v>
      </c>
      <c r="H73" s="3">
        <v>2022</v>
      </c>
      <c r="I73" s="3" t="s">
        <v>91</v>
      </c>
      <c r="J73" s="3">
        <f t="shared" si="6"/>
        <v>2037</v>
      </c>
      <c r="K73" s="13">
        <f t="shared" si="8"/>
        <v>92083.333333333343</v>
      </c>
      <c r="L73" s="13">
        <f t="shared" si="7"/>
        <v>6138.8888888888896</v>
      </c>
      <c r="M73" s="3" t="s">
        <v>115</v>
      </c>
      <c r="N73" s="1" t="s">
        <v>5</v>
      </c>
    </row>
    <row r="74" spans="1:14" x14ac:dyDescent="0.2">
      <c r="A74" s="2" t="s">
        <v>65</v>
      </c>
      <c r="B74" s="4">
        <v>40</v>
      </c>
      <c r="C74" s="4">
        <f t="shared" ref="C74:C85" si="9">B74*3.5</f>
        <v>140</v>
      </c>
      <c r="D74" s="5"/>
      <c r="E74" s="3" t="s">
        <v>82</v>
      </c>
      <c r="F74" s="3" t="s">
        <v>81</v>
      </c>
      <c r="G74" s="3">
        <v>15</v>
      </c>
      <c r="H74" s="3">
        <v>2020</v>
      </c>
      <c r="I74" s="3"/>
      <c r="J74" s="3">
        <f t="shared" ref="J74:J85" si="10">H74+G74</f>
        <v>2035</v>
      </c>
      <c r="K74" s="13">
        <f t="shared" si="8"/>
        <v>24555.555555555555</v>
      </c>
      <c r="L74" s="13">
        <f t="shared" ref="L74:L85" si="11">K74/G74</f>
        <v>1637.037037037037</v>
      </c>
      <c r="M74" s="3" t="s">
        <v>115</v>
      </c>
      <c r="N74" s="1" t="s">
        <v>5</v>
      </c>
    </row>
    <row r="75" spans="1:14" x14ac:dyDescent="0.2">
      <c r="A75" s="2" t="s">
        <v>66</v>
      </c>
      <c r="B75" s="4">
        <v>500</v>
      </c>
      <c r="C75" s="4">
        <f t="shared" si="9"/>
        <v>1750</v>
      </c>
      <c r="D75" s="2" t="s">
        <v>5</v>
      </c>
      <c r="E75" s="3" t="s">
        <v>82</v>
      </c>
      <c r="F75" s="3" t="s">
        <v>89</v>
      </c>
      <c r="G75" s="3">
        <v>7</v>
      </c>
      <c r="H75" s="3">
        <v>2021</v>
      </c>
      <c r="I75" s="3"/>
      <c r="J75" s="3">
        <f t="shared" si="10"/>
        <v>2028</v>
      </c>
      <c r="K75" s="13">
        <f t="shared" si="8"/>
        <v>306944.44444444444</v>
      </c>
      <c r="L75" s="13">
        <f t="shared" si="11"/>
        <v>43849.206349206346</v>
      </c>
      <c r="M75" s="3" t="s">
        <v>156</v>
      </c>
      <c r="N75" s="1" t="s">
        <v>5</v>
      </c>
    </row>
    <row r="76" spans="1:14" x14ac:dyDescent="0.2">
      <c r="A76" s="2" t="s">
        <v>67</v>
      </c>
      <c r="B76" s="4">
        <v>280</v>
      </c>
      <c r="C76" s="4">
        <f t="shared" si="9"/>
        <v>980</v>
      </c>
      <c r="D76" s="5"/>
      <c r="E76" s="3" t="s">
        <v>87</v>
      </c>
      <c r="F76" s="3" t="s">
        <v>80</v>
      </c>
      <c r="G76" s="3">
        <v>10</v>
      </c>
      <c r="H76" s="3">
        <v>2022</v>
      </c>
      <c r="I76" s="3" t="s">
        <v>91</v>
      </c>
      <c r="J76" s="3">
        <f t="shared" si="10"/>
        <v>2032</v>
      </c>
      <c r="K76" s="13">
        <f t="shared" si="8"/>
        <v>171888.88888888891</v>
      </c>
      <c r="L76" s="13">
        <f t="shared" si="11"/>
        <v>17188.888888888891</v>
      </c>
      <c r="M76" s="3" t="s">
        <v>144</v>
      </c>
      <c r="N76" s="1" t="s">
        <v>5</v>
      </c>
    </row>
    <row r="77" spans="1:14" x14ac:dyDescent="0.2">
      <c r="A77" s="2" t="s">
        <v>68</v>
      </c>
      <c r="B77" s="4">
        <v>20</v>
      </c>
      <c r="C77" s="4">
        <f t="shared" si="9"/>
        <v>70</v>
      </c>
      <c r="D77" s="5"/>
      <c r="E77" s="3" t="s">
        <v>87</v>
      </c>
      <c r="F77" s="3" t="s">
        <v>81</v>
      </c>
      <c r="G77" s="3">
        <v>15</v>
      </c>
      <c r="H77" s="3">
        <v>2022</v>
      </c>
      <c r="I77" s="3" t="s">
        <v>91</v>
      </c>
      <c r="J77" s="3">
        <f t="shared" si="10"/>
        <v>2037</v>
      </c>
      <c r="K77" s="13">
        <f t="shared" si="8"/>
        <v>12277.777777777777</v>
      </c>
      <c r="L77" s="13">
        <f t="shared" si="11"/>
        <v>818.51851851851848</v>
      </c>
      <c r="M77" s="3" t="s">
        <v>115</v>
      </c>
      <c r="N77" s="1" t="s">
        <v>5</v>
      </c>
    </row>
    <row r="78" spans="1:14" x14ac:dyDescent="0.2">
      <c r="A78" s="2" t="s">
        <v>69</v>
      </c>
      <c r="B78" s="4">
        <v>30</v>
      </c>
      <c r="C78" s="4">
        <f t="shared" si="9"/>
        <v>105</v>
      </c>
      <c r="D78" s="5"/>
      <c r="E78" s="3" t="s">
        <v>94</v>
      </c>
      <c r="F78" s="3" t="s">
        <v>81</v>
      </c>
      <c r="G78" s="3">
        <v>15</v>
      </c>
      <c r="H78" s="3">
        <v>2010</v>
      </c>
      <c r="I78" s="3"/>
      <c r="J78" s="3">
        <f t="shared" si="10"/>
        <v>2025</v>
      </c>
      <c r="K78" s="13">
        <f t="shared" si="8"/>
        <v>18416.666666666668</v>
      </c>
      <c r="L78" s="13">
        <f t="shared" si="11"/>
        <v>1227.7777777777778</v>
      </c>
      <c r="M78" s="3" t="s">
        <v>126</v>
      </c>
      <c r="N78" s="1" t="s">
        <v>5</v>
      </c>
    </row>
    <row r="79" spans="1:14" x14ac:dyDescent="0.2">
      <c r="A79" s="2" t="s">
        <v>70</v>
      </c>
      <c r="B79" s="4">
        <v>160</v>
      </c>
      <c r="C79" s="4">
        <f t="shared" si="9"/>
        <v>560</v>
      </c>
      <c r="D79" s="5"/>
      <c r="E79" s="3" t="s">
        <v>87</v>
      </c>
      <c r="F79" s="3" t="s">
        <v>81</v>
      </c>
      <c r="G79" s="3">
        <v>15</v>
      </c>
      <c r="H79" s="3">
        <v>2024</v>
      </c>
      <c r="I79" s="3"/>
      <c r="J79" s="3">
        <f t="shared" si="10"/>
        <v>2039</v>
      </c>
      <c r="K79" s="13">
        <f t="shared" si="8"/>
        <v>98222.222222222219</v>
      </c>
      <c r="L79" s="13">
        <f t="shared" si="11"/>
        <v>6548.1481481481478</v>
      </c>
      <c r="M79" s="3" t="s">
        <v>115</v>
      </c>
      <c r="N79" s="1" t="s">
        <v>5</v>
      </c>
    </row>
    <row r="80" spans="1:14" x14ac:dyDescent="0.2">
      <c r="A80" s="2" t="s">
        <v>71</v>
      </c>
      <c r="B80" s="4">
        <v>80</v>
      </c>
      <c r="C80" s="4">
        <f t="shared" si="9"/>
        <v>280</v>
      </c>
      <c r="D80" s="5"/>
      <c r="E80" s="3" t="s">
        <v>82</v>
      </c>
      <c r="F80" s="3" t="s">
        <v>81</v>
      </c>
      <c r="G80" s="3">
        <v>15</v>
      </c>
      <c r="H80" s="3">
        <v>2020</v>
      </c>
      <c r="I80" s="3"/>
      <c r="J80" s="3">
        <f t="shared" si="10"/>
        <v>2035</v>
      </c>
      <c r="K80" s="13">
        <f t="shared" si="8"/>
        <v>49111.111111111109</v>
      </c>
      <c r="L80" s="13">
        <f t="shared" si="11"/>
        <v>3274.0740740740739</v>
      </c>
      <c r="M80" s="3" t="s">
        <v>115</v>
      </c>
      <c r="N80" s="1" t="s">
        <v>5</v>
      </c>
    </row>
    <row r="81" spans="1:14" x14ac:dyDescent="0.2">
      <c r="A81" s="2" t="s">
        <v>72</v>
      </c>
      <c r="B81" s="4">
        <v>280</v>
      </c>
      <c r="C81" s="4">
        <f t="shared" si="9"/>
        <v>980</v>
      </c>
      <c r="D81" s="5"/>
      <c r="E81" s="3" t="s">
        <v>85</v>
      </c>
      <c r="F81" s="3" t="s">
        <v>81</v>
      </c>
      <c r="G81" s="3">
        <v>15</v>
      </c>
      <c r="H81" s="3">
        <v>2020</v>
      </c>
      <c r="I81" s="3"/>
      <c r="J81" s="3">
        <f t="shared" si="10"/>
        <v>2035</v>
      </c>
      <c r="K81" s="13">
        <f t="shared" si="8"/>
        <v>171888.88888888891</v>
      </c>
      <c r="L81" s="13">
        <f t="shared" si="11"/>
        <v>11459.259259259261</v>
      </c>
      <c r="M81" s="3" t="s">
        <v>118</v>
      </c>
      <c r="N81" s="1" t="s">
        <v>5</v>
      </c>
    </row>
    <row r="82" spans="1:14" x14ac:dyDescent="0.2">
      <c r="A82" s="2" t="s">
        <v>73</v>
      </c>
      <c r="B82" s="4">
        <v>70</v>
      </c>
      <c r="C82" s="4">
        <f t="shared" si="9"/>
        <v>245</v>
      </c>
      <c r="D82" s="5"/>
      <c r="E82" s="3" t="s">
        <v>82</v>
      </c>
      <c r="F82" s="3" t="s">
        <v>80</v>
      </c>
      <c r="G82" s="3">
        <v>10</v>
      </c>
      <c r="H82" s="3">
        <v>2024</v>
      </c>
      <c r="I82" s="3"/>
      <c r="J82" s="3">
        <f t="shared" si="10"/>
        <v>2034</v>
      </c>
      <c r="K82" s="13">
        <f t="shared" si="8"/>
        <v>42972.222222222226</v>
      </c>
      <c r="L82" s="13">
        <f t="shared" si="11"/>
        <v>4297.2222222222226</v>
      </c>
      <c r="M82" s="3" t="s">
        <v>115</v>
      </c>
      <c r="N82" s="1" t="s">
        <v>5</v>
      </c>
    </row>
    <row r="83" spans="1:14" x14ac:dyDescent="0.2">
      <c r="A83" s="2" t="s">
        <v>74</v>
      </c>
      <c r="B83" s="4">
        <v>360</v>
      </c>
      <c r="C83" s="4">
        <f t="shared" si="9"/>
        <v>1260</v>
      </c>
      <c r="D83" s="5"/>
      <c r="E83" s="3" t="s">
        <v>87</v>
      </c>
      <c r="F83" s="3" t="s">
        <v>80</v>
      </c>
      <c r="G83" s="3">
        <v>10</v>
      </c>
      <c r="H83" s="3">
        <v>2022</v>
      </c>
      <c r="I83" s="3" t="s">
        <v>91</v>
      </c>
      <c r="J83" s="3">
        <f t="shared" si="10"/>
        <v>2032</v>
      </c>
      <c r="K83" s="13">
        <f t="shared" si="8"/>
        <v>221000</v>
      </c>
      <c r="L83" s="13">
        <f t="shared" si="11"/>
        <v>22100</v>
      </c>
      <c r="M83" s="3" t="s">
        <v>115</v>
      </c>
      <c r="N83" s="1" t="s">
        <v>5</v>
      </c>
    </row>
    <row r="84" spans="1:14" x14ac:dyDescent="0.2">
      <c r="A84" s="2" t="s">
        <v>75</v>
      </c>
      <c r="B84" s="4">
        <v>160</v>
      </c>
      <c r="C84" s="4">
        <f t="shared" si="9"/>
        <v>560</v>
      </c>
      <c r="D84" s="5"/>
      <c r="E84" s="3" t="s">
        <v>82</v>
      </c>
      <c r="F84" s="3" t="s">
        <v>81</v>
      </c>
      <c r="G84" s="3">
        <v>15</v>
      </c>
      <c r="H84" s="3">
        <v>2020</v>
      </c>
      <c r="I84" s="3"/>
      <c r="J84" s="3">
        <f t="shared" si="10"/>
        <v>2035</v>
      </c>
      <c r="K84" s="13">
        <f t="shared" si="8"/>
        <v>98222.222222222219</v>
      </c>
      <c r="L84" s="13">
        <f t="shared" si="11"/>
        <v>6548.1481481481478</v>
      </c>
      <c r="M84" s="3" t="s">
        <v>115</v>
      </c>
      <c r="N84" s="1" t="s">
        <v>5</v>
      </c>
    </row>
    <row r="85" spans="1:14" x14ac:dyDescent="0.2">
      <c r="A85" s="5" t="s">
        <v>128</v>
      </c>
      <c r="B85" s="4">
        <v>200</v>
      </c>
      <c r="C85" s="4">
        <f t="shared" si="9"/>
        <v>700</v>
      </c>
      <c r="D85" s="5"/>
      <c r="E85" s="3" t="s">
        <v>82</v>
      </c>
      <c r="F85" s="3" t="s">
        <v>81</v>
      </c>
      <c r="G85" s="3">
        <v>15</v>
      </c>
      <c r="H85" s="3">
        <v>2020</v>
      </c>
      <c r="I85" s="3" t="s">
        <v>91</v>
      </c>
      <c r="J85" s="3">
        <f t="shared" si="10"/>
        <v>2035</v>
      </c>
      <c r="K85" s="13">
        <f t="shared" si="8"/>
        <v>122777.77777777778</v>
      </c>
      <c r="L85" s="13">
        <f t="shared" si="11"/>
        <v>8185.1851851851852</v>
      </c>
      <c r="M85" s="3" t="s">
        <v>115</v>
      </c>
      <c r="N85" s="1" t="s">
        <v>5</v>
      </c>
    </row>
    <row r="86" spans="1:14" s="26" customFormat="1" ht="15" x14ac:dyDescent="0.25">
      <c r="A86" s="24" t="s">
        <v>76</v>
      </c>
      <c r="B86" s="25">
        <f>SUM(B10:B85)</f>
        <v>14415</v>
      </c>
      <c r="D86" s="27"/>
      <c r="K86" s="28">
        <f>SUM(K10:K85)</f>
        <v>8849208.333333334</v>
      </c>
      <c r="L86" s="28">
        <f>SUM(L10:L85)</f>
        <v>846523.54497354513</v>
      </c>
    </row>
    <row r="87" spans="1:14" s="26" customFormat="1" ht="15" x14ac:dyDescent="0.2">
      <c r="A87" s="29" t="s">
        <v>99</v>
      </c>
      <c r="C87" s="30">
        <f>SUM(C10:C85)</f>
        <v>50452.5</v>
      </c>
    </row>
    <row r="89" spans="1:14" x14ac:dyDescent="0.2">
      <c r="A89" s="1" t="s">
        <v>110</v>
      </c>
    </row>
    <row r="91" spans="1:14" x14ac:dyDescent="0.2">
      <c r="A91" s="1" t="s">
        <v>84</v>
      </c>
    </row>
    <row r="95" spans="1:14" x14ac:dyDescent="0.2">
      <c r="A95" s="41" t="s">
        <v>136</v>
      </c>
      <c r="B95" s="41"/>
      <c r="C95" s="41"/>
      <c r="D95" s="41"/>
    </row>
    <row r="99" spans="1:14" s="9" customFormat="1" x14ac:dyDescent="0.2">
      <c r="A99" s="6" t="s">
        <v>8</v>
      </c>
      <c r="B99" s="12">
        <v>0</v>
      </c>
      <c r="C99" s="4">
        <v>0</v>
      </c>
      <c r="D99" s="7"/>
      <c r="E99" s="8" t="s">
        <v>82</v>
      </c>
      <c r="F99" s="8" t="s">
        <v>81</v>
      </c>
      <c r="G99" s="3">
        <v>15</v>
      </c>
      <c r="H99" s="8"/>
      <c r="I99" s="8"/>
      <c r="J99" s="3"/>
      <c r="K99" s="13">
        <v>0</v>
      </c>
      <c r="L99" s="13">
        <v>0</v>
      </c>
      <c r="M99" s="8" t="s">
        <v>90</v>
      </c>
    </row>
    <row r="100" spans="1:14" s="9" customFormat="1" x14ac:dyDescent="0.2">
      <c r="A100" s="6" t="s">
        <v>33</v>
      </c>
      <c r="B100" s="10">
        <v>0</v>
      </c>
      <c r="C100" s="4">
        <v>0</v>
      </c>
      <c r="D100" s="6" t="s">
        <v>5</v>
      </c>
      <c r="E100" s="8" t="s">
        <v>82</v>
      </c>
      <c r="F100" s="8" t="s">
        <v>81</v>
      </c>
      <c r="G100" s="3">
        <v>15</v>
      </c>
      <c r="H100" s="8"/>
      <c r="I100" s="8"/>
      <c r="J100" s="3"/>
      <c r="K100" s="13">
        <v>0</v>
      </c>
      <c r="L100" s="13">
        <v>0</v>
      </c>
      <c r="M100" s="8" t="s">
        <v>90</v>
      </c>
    </row>
    <row r="101" spans="1:14" x14ac:dyDescent="0.2">
      <c r="A101" s="6" t="s">
        <v>57</v>
      </c>
      <c r="B101" s="10">
        <v>0</v>
      </c>
      <c r="C101" s="4">
        <v>0</v>
      </c>
      <c r="D101" s="7"/>
      <c r="E101" s="8" t="s">
        <v>87</v>
      </c>
      <c r="F101" s="8" t="s">
        <v>80</v>
      </c>
      <c r="G101" s="3">
        <v>10</v>
      </c>
      <c r="H101" s="8"/>
      <c r="I101" s="8"/>
      <c r="J101" s="3"/>
      <c r="K101" s="13">
        <v>0</v>
      </c>
      <c r="L101" s="13">
        <v>0</v>
      </c>
      <c r="M101" s="8" t="s">
        <v>142</v>
      </c>
      <c r="N101" s="1" t="s">
        <v>5</v>
      </c>
    </row>
    <row r="102" spans="1:14" x14ac:dyDescent="0.2">
      <c r="A102" s="3" t="s">
        <v>151</v>
      </c>
      <c r="B102" s="10">
        <v>0</v>
      </c>
      <c r="C102" s="4">
        <v>0</v>
      </c>
      <c r="D102" s="3"/>
      <c r="E102" s="3" t="s">
        <v>82</v>
      </c>
      <c r="F102" s="3" t="s">
        <v>81</v>
      </c>
      <c r="G102" s="3">
        <v>15</v>
      </c>
      <c r="H102" s="3"/>
      <c r="I102" s="3"/>
      <c r="J102" s="3"/>
      <c r="K102" s="3"/>
      <c r="L102" s="3"/>
      <c r="M102" s="3" t="s">
        <v>142</v>
      </c>
      <c r="N102" s="1" t="s">
        <v>5</v>
      </c>
    </row>
  </sheetData>
  <autoFilter ref="A9:N87" xr:uid="{00000000-0001-0000-0000-000000000000}"/>
  <sortState xmlns:xlrd2="http://schemas.microsoft.com/office/spreadsheetml/2017/richdata2" ref="A10:M84">
    <sortCondition ref="E10:E84"/>
    <sortCondition ref="A10:A84"/>
  </sortState>
  <mergeCells count="4">
    <mergeCell ref="A95:D95"/>
    <mergeCell ref="A2:E2"/>
    <mergeCell ref="A4:E4"/>
    <mergeCell ref="A6:E6"/>
  </mergeCells>
  <pageMargins left="0.7" right="0.7" top="0.75" bottom="0.75" header="0.3" footer="0.3"/>
  <pageSetup scale="40" fitToHeight="0" orientation="landscape" r:id="rId1"/>
  <headerFooter>
    <oddFooter>&amp;C_x000D_&amp;1#&amp;"Arial"&amp;10&amp;K000000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CCCD-2B7D-42D2-A960-A3F975C2AB2A}">
  <dimension ref="B4:C20"/>
  <sheetViews>
    <sheetView topLeftCell="A3" workbookViewId="0">
      <selection activeCell="B20" sqref="B20:C20"/>
      <pivotSelection pane="bottomRight" showHeader="1" extendable="1" start="13" max="16" activeRow="17" activeCol="1" click="1" r:id="rId1">
        <pivotArea dataOnly="0" grandRow="1" axis="axisRow" fieldPosition="0">
          <references count="1">
            <reference field="9" count="2">
              <x v="8"/>
              <x v="10"/>
            </reference>
          </references>
        </pivotArea>
      </pivotSelection>
    </sheetView>
  </sheetViews>
  <sheetFormatPr defaultRowHeight="12.75" x14ac:dyDescent="0.2"/>
  <cols>
    <col min="2" max="2" width="13.1640625" bestFit="1" customWidth="1"/>
    <col min="3" max="3" width="23.83203125" bestFit="1" customWidth="1"/>
    <col min="4" max="4" width="3.1640625" bestFit="1" customWidth="1"/>
    <col min="5" max="19" width="5.1640625" bestFit="1" customWidth="1"/>
    <col min="20" max="20" width="6.83203125" bestFit="1" customWidth="1"/>
    <col min="21" max="21" width="11.33203125" bestFit="1" customWidth="1"/>
    <col min="22" max="36" width="15.83203125" bestFit="1" customWidth="1"/>
    <col min="37" max="37" width="12.6640625" bestFit="1" customWidth="1"/>
  </cols>
  <sheetData>
    <row r="4" spans="2:3" x14ac:dyDescent="0.2">
      <c r="B4" s="22" t="s">
        <v>133</v>
      </c>
      <c r="C4" t="s">
        <v>134</v>
      </c>
    </row>
    <row r="5" spans="2:3" x14ac:dyDescent="0.2">
      <c r="B5">
        <v>2025</v>
      </c>
      <c r="C5" s="23">
        <v>448138.88888888893</v>
      </c>
    </row>
    <row r="6" spans="2:3" x14ac:dyDescent="0.2">
      <c r="B6">
        <v>2026</v>
      </c>
      <c r="C6" s="23">
        <v>724388.88888888899</v>
      </c>
    </row>
    <row r="7" spans="2:3" x14ac:dyDescent="0.2">
      <c r="B7">
        <v>2027</v>
      </c>
      <c r="C7" s="23">
        <v>601611.11111111112</v>
      </c>
    </row>
    <row r="8" spans="2:3" x14ac:dyDescent="0.2">
      <c r="B8">
        <v>2028</v>
      </c>
      <c r="C8" s="23">
        <v>847166.66666666674</v>
      </c>
    </row>
    <row r="9" spans="2:3" x14ac:dyDescent="0.2">
      <c r="B9">
        <v>2029</v>
      </c>
      <c r="C9" s="23">
        <v>607750</v>
      </c>
    </row>
    <row r="10" spans="2:3" x14ac:dyDescent="0.2">
      <c r="B10">
        <v>2030</v>
      </c>
      <c r="C10" s="23">
        <v>656861.11111111112</v>
      </c>
    </row>
    <row r="11" spans="2:3" x14ac:dyDescent="0.2">
      <c r="B11">
        <v>2031</v>
      </c>
      <c r="C11" s="23">
        <v>417444.44444444444</v>
      </c>
    </row>
    <row r="12" spans="2:3" x14ac:dyDescent="0.2">
      <c r="B12">
        <v>2032</v>
      </c>
      <c r="C12" s="23">
        <v>693694.4444444445</v>
      </c>
    </row>
    <row r="13" spans="2:3" x14ac:dyDescent="0.2">
      <c r="B13">
        <v>2033</v>
      </c>
      <c r="C13" s="23">
        <v>399027.77777777781</v>
      </c>
    </row>
    <row r="14" spans="2:3" x14ac:dyDescent="0.2">
      <c r="B14">
        <v>2034</v>
      </c>
      <c r="C14" s="23">
        <v>435861.11111111112</v>
      </c>
    </row>
    <row r="15" spans="2:3" x14ac:dyDescent="0.2">
      <c r="B15">
        <v>2035</v>
      </c>
      <c r="C15" s="23">
        <v>1881569.4444444443</v>
      </c>
    </row>
    <row r="16" spans="2:3" x14ac:dyDescent="0.2">
      <c r="B16">
        <v>2036</v>
      </c>
      <c r="C16" s="23">
        <v>147333.33333333334</v>
      </c>
    </row>
    <row r="17" spans="2:3" x14ac:dyDescent="0.2">
      <c r="B17">
        <v>2037</v>
      </c>
      <c r="C17" s="23">
        <v>736666.66666666663</v>
      </c>
    </row>
    <row r="18" spans="2:3" x14ac:dyDescent="0.2">
      <c r="B18">
        <v>2038</v>
      </c>
      <c r="C18" s="23">
        <v>92083.333333333343</v>
      </c>
    </row>
    <row r="19" spans="2:3" x14ac:dyDescent="0.2">
      <c r="B19">
        <v>2039</v>
      </c>
      <c r="C19" s="23">
        <v>159611.11111111112</v>
      </c>
    </row>
    <row r="20" spans="2:3" x14ac:dyDescent="0.2">
      <c r="B20" t="s">
        <v>132</v>
      </c>
      <c r="C20" s="23">
        <v>8849208.333333334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A4AB-8484-4693-B441-BB8B1019001F}">
  <dimension ref="B2:E24"/>
  <sheetViews>
    <sheetView workbookViewId="0">
      <selection activeCell="C15" sqref="C15"/>
    </sheetView>
  </sheetViews>
  <sheetFormatPr defaultColWidth="8.83203125" defaultRowHeight="12.75" x14ac:dyDescent="0.2"/>
  <cols>
    <col min="1" max="1" width="8.83203125" style="15"/>
    <col min="2" max="2" width="11.1640625" style="15" bestFit="1" customWidth="1"/>
    <col min="3" max="3" width="12.33203125" style="15" bestFit="1" customWidth="1"/>
    <col min="4" max="4" width="14.5" style="15" bestFit="1" customWidth="1"/>
    <col min="5" max="5" width="12.33203125" style="15" customWidth="1"/>
    <col min="6" max="16384" width="8.83203125" style="15"/>
  </cols>
  <sheetData>
    <row r="2" spans="2:5" x14ac:dyDescent="0.2">
      <c r="B2" s="15" t="s">
        <v>100</v>
      </c>
      <c r="C2" s="15" t="s">
        <v>101</v>
      </c>
      <c r="D2" s="15" t="s">
        <v>104</v>
      </c>
      <c r="E2" s="15" t="s">
        <v>105</v>
      </c>
    </row>
    <row r="3" spans="2:5" x14ac:dyDescent="0.2">
      <c r="B3" s="15">
        <v>2013</v>
      </c>
      <c r="C3" s="16">
        <v>260000</v>
      </c>
    </row>
    <row r="4" spans="2:5" x14ac:dyDescent="0.2">
      <c r="B4" s="15">
        <v>2014</v>
      </c>
      <c r="C4" s="16">
        <v>216000</v>
      </c>
    </row>
    <row r="5" spans="2:5" x14ac:dyDescent="0.2">
      <c r="B5" s="15">
        <v>2015</v>
      </c>
      <c r="C5" s="16">
        <v>47000</v>
      </c>
    </row>
    <row r="6" spans="2:5" x14ac:dyDescent="0.2">
      <c r="B6" s="15">
        <v>2016</v>
      </c>
      <c r="C6" s="16">
        <v>166000</v>
      </c>
    </row>
    <row r="7" spans="2:5" x14ac:dyDescent="0.2">
      <c r="B7" s="15">
        <v>2017</v>
      </c>
      <c r="C7" s="16">
        <v>137000</v>
      </c>
    </row>
    <row r="8" spans="2:5" x14ac:dyDescent="0.2">
      <c r="B8" s="15">
        <v>2018</v>
      </c>
      <c r="C8" s="16">
        <v>587000</v>
      </c>
    </row>
    <row r="9" spans="2:5" x14ac:dyDescent="0.2">
      <c r="B9" s="15">
        <v>2019</v>
      </c>
      <c r="C9" s="16">
        <v>81000</v>
      </c>
    </row>
    <row r="10" spans="2:5" x14ac:dyDescent="0.2">
      <c r="B10" s="15">
        <v>2020</v>
      </c>
      <c r="C10" s="16">
        <v>731000</v>
      </c>
    </row>
    <row r="11" spans="2:5" x14ac:dyDescent="0.2">
      <c r="B11" s="15">
        <v>2021</v>
      </c>
      <c r="C11" s="16">
        <v>636000</v>
      </c>
    </row>
    <row r="12" spans="2:5" x14ac:dyDescent="0.2">
      <c r="B12" s="15">
        <v>2022</v>
      </c>
      <c r="C12" s="16">
        <v>834000</v>
      </c>
    </row>
    <row r="13" spans="2:5" x14ac:dyDescent="0.2">
      <c r="B13" s="15">
        <v>2023</v>
      </c>
      <c r="C13" s="16">
        <v>200000</v>
      </c>
    </row>
    <row r="14" spans="2:5" x14ac:dyDescent="0.2">
      <c r="B14" s="15">
        <v>2024</v>
      </c>
      <c r="C14" s="16">
        <v>468000</v>
      </c>
    </row>
    <row r="15" spans="2:5" x14ac:dyDescent="0.2">
      <c r="B15" s="15">
        <v>2025</v>
      </c>
      <c r="C15" s="15" t="s">
        <v>138</v>
      </c>
    </row>
    <row r="16" spans="2:5" x14ac:dyDescent="0.2">
      <c r="B16" s="15">
        <v>2026</v>
      </c>
    </row>
    <row r="17" spans="2:3" x14ac:dyDescent="0.2">
      <c r="B17" s="15">
        <v>2027</v>
      </c>
    </row>
    <row r="18" spans="2:3" x14ac:dyDescent="0.2">
      <c r="B18" s="15">
        <v>2028</v>
      </c>
    </row>
    <row r="22" spans="2:3" x14ac:dyDescent="0.2">
      <c r="B22" s="15" t="s">
        <v>103</v>
      </c>
      <c r="C22" s="16">
        <f>SUM(C3:C14)</f>
        <v>4363000</v>
      </c>
    </row>
    <row r="24" spans="2:3" x14ac:dyDescent="0.2">
      <c r="B24" s="15" t="s">
        <v>102</v>
      </c>
      <c r="C24" s="16">
        <f>C22/12</f>
        <v>363583.33333333331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4AF5-5EC9-414F-83C5-E3CBDAF95501}">
  <dimension ref="A1"/>
  <sheetViews>
    <sheetView topLeftCell="A15" zoomScale="70" zoomScaleNormal="70" workbookViewId="0">
      <selection activeCell="S46" sqref="S46"/>
    </sheetView>
  </sheetViews>
  <sheetFormatPr defaultRowHeight="12.75" x14ac:dyDescent="0.2"/>
  <sheetData/>
  <pageMargins left="0.7" right="0.7" top="0.75" bottom="0.75" header="0.3" footer="0.3"/>
  <headerFooter>
    <oddFooter>&amp;C_x000D_&amp;1#&amp;"Arial"&amp;10&amp;K000000 Internal</oddFooter>
  </headerFooter>
  <drawing r:id="rId1"/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Vägunderhåll</vt:lpstr>
      <vt:lpstr>Plan kostnad per år</vt:lpstr>
      <vt:lpstr>Historik underhållskostnad</vt:lpstr>
      <vt:lpstr>Karta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Wånghed</dc:creator>
  <cp:lastModifiedBy>Nils Skyman</cp:lastModifiedBy>
  <cp:lastPrinted>2026-04-14T09:32:05Z</cp:lastPrinted>
  <dcterms:created xsi:type="dcterms:W3CDTF">2024-11-29T10:13:18Z</dcterms:created>
  <dcterms:modified xsi:type="dcterms:W3CDTF">2026-05-24T20:01:33Z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2016-12-02T00:00:00Z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2024-11-29T00:00:00Z</vt:filetime>
  </property>
  <property fmtid="{D5CDD505-2E9C-101B-9397-08002B2CF9AE}" pid="5" name="Producer">
    <vt:lpwstr>Microsoft® Excel® 2016</vt:lpwstr>
  </property>
</Properties>
</file>